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codeName="DieseArbeitsmappe" defaultThemeVersion="166925"/>
  <mc:AlternateContent xmlns:mc="http://schemas.openxmlformats.org/markup-compatibility/2006">
    <mc:Choice Requires="x15">
      <x15ac:absPath xmlns:x15ac="http://schemas.microsoft.com/office/spreadsheetml/2010/11/ac" url="T:\Kunden\Öffentliche\Bezirksverband Pfalz (Pfalztheater Kaiserslautern)\02_EU-Verfahren 2026\02_Auftragsabwicklung\03_Ausschreibungsunterlagen ENDFASSUNG\"/>
    </mc:Choice>
  </mc:AlternateContent>
  <xr:revisionPtr revIDLastSave="0" documentId="13_ncr:1_{CAAD45B2-E5D5-4757-A5FD-7E4CB67B7388}" xr6:coauthVersionLast="47" xr6:coauthVersionMax="47" xr10:uidLastSave="{00000000-0000-0000-0000-000000000000}"/>
  <workbookProtection workbookAlgorithmName="SHA-512" workbookHashValue="W6ygG2+Wi9ExwgJrWAsP+bEgJcj34lCF6VlZiSAzyUD7jFemYSQVDABGLic+CErR3YV+ZmIRKK4r2+a6HDeu/Q==" workbookSaltValue="w66qPyn+h/v4fMcahDwHDw==" workbookSpinCount="100000" lockStructure="1"/>
  <bookViews>
    <workbookView xWindow="-120" yWindow="-120" windowWidth="29040" windowHeight="15720" tabRatio="925" xr2:uid="{166262E8-20DB-4AF8-B242-8527A461CC4A}"/>
  </bookViews>
  <sheets>
    <sheet name="1.) Erläuterungen" sheetId="1" r:id="rId1"/>
    <sheet name="2.a) GPB" sheetId="21" r:id="rId2"/>
    <sheet name="2.b) PB" sheetId="15" r:id="rId3"/>
    <sheet name="3.a) SVS UR" sheetId="5" r:id="rId4"/>
    <sheet name="3.b) SVS AR" sheetId="24" r:id="rId5"/>
    <sheet name="3.c) SVS OL" sheetId="7" r:id="rId6"/>
    <sheet name="4.) Faktoren" sheetId="8" r:id="rId7"/>
    <sheet name="5.) LST UR+AR" sheetId="43" r:id="rId8"/>
    <sheet name="6.) UR-01" sheetId="10" r:id="rId9"/>
    <sheet name="6.) UR-02" sheetId="44" r:id="rId10"/>
    <sheet name="6.) UR-03" sheetId="45" r:id="rId11"/>
    <sheet name="6.) UR-04" sheetId="46" r:id="rId12"/>
    <sheet name="6.) UR-05" sheetId="47" r:id="rId13"/>
    <sheet name="6.) AR-01" sheetId="38" r:id="rId14"/>
    <sheet name="6.) AR-02" sheetId="48" r:id="rId15"/>
  </sheets>
  <definedNames>
    <definedName name="_xlnm._FilterDatabase" localSheetId="13" hidden="1">'6.) AR-01'!$A$11:$O$14</definedName>
    <definedName name="_xlnm._FilterDatabase" localSheetId="14" hidden="1">'6.) AR-02'!$A$11:$O$15</definedName>
    <definedName name="_xlnm._FilterDatabase" localSheetId="8" hidden="1">'6.) UR-01'!$A$11:$O$266</definedName>
    <definedName name="_xlnm._FilterDatabase" localSheetId="9" hidden="1">'6.) UR-02'!$A$11:$O$17</definedName>
    <definedName name="_xlnm._FilterDatabase" localSheetId="10" hidden="1">'6.) UR-03'!$A$11:$O$19</definedName>
    <definedName name="_xlnm._FilterDatabase" localSheetId="11" hidden="1">'6.) UR-04'!$A$11:$O$50</definedName>
    <definedName name="_xlnm._FilterDatabase" localSheetId="12" hidden="1">'6.) UR-05'!$A$11:$O$56</definedName>
    <definedName name="_xlnm.Print_Titles" localSheetId="13">'6.) AR-01'!$11:$11</definedName>
    <definedName name="_xlnm.Print_Titles" localSheetId="14">'6.) AR-02'!$11:$11</definedName>
    <definedName name="_xlnm.Print_Titles" localSheetId="8">'6.) UR-01'!$11:$11</definedName>
    <definedName name="_xlnm.Print_Titles" localSheetId="9">'6.) UR-02'!$11:$11</definedName>
    <definedName name="_xlnm.Print_Titles" localSheetId="10">'6.) UR-03'!$11:$11</definedName>
    <definedName name="_xlnm.Print_Titles" localSheetId="11">'6.) UR-04'!$11:$11</definedName>
    <definedName name="_xlnm.Print_Titles" localSheetId="12">'6.) UR-05'!$11:$11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9" i="10" l="1"/>
  <c r="I59" i="10" s="1"/>
  <c r="C13" i="43" l="1" a="1"/>
  <c r="H55" i="47" l="1"/>
  <c r="H54" i="47"/>
  <c r="H53" i="47"/>
  <c r="H52" i="47"/>
  <c r="H51" i="47"/>
  <c r="H50" i="47"/>
  <c r="H49" i="47"/>
  <c r="H48" i="47"/>
  <c r="H47" i="47"/>
  <c r="H46" i="47"/>
  <c r="H44" i="47"/>
  <c r="H43" i="47"/>
  <c r="H42" i="47"/>
  <c r="H39" i="47"/>
  <c r="H38" i="47"/>
  <c r="H37" i="47"/>
  <c r="H36" i="47"/>
  <c r="H35" i="47"/>
  <c r="H34" i="47"/>
  <c r="H33" i="47"/>
  <c r="H32" i="47"/>
  <c r="H31" i="47"/>
  <c r="H30" i="47"/>
  <c r="H29" i="47"/>
  <c r="H28" i="47"/>
  <c r="H27" i="47"/>
  <c r="H24" i="47"/>
  <c r="H23" i="47"/>
  <c r="H22" i="47"/>
  <c r="H21" i="47"/>
  <c r="H20" i="47"/>
  <c r="H19" i="47"/>
  <c r="H18" i="47"/>
  <c r="H17" i="47"/>
  <c r="H16" i="47"/>
  <c r="H14" i="47"/>
  <c r="H13" i="47"/>
  <c r="H48" i="46" l="1"/>
  <c r="H47" i="46"/>
  <c r="H46" i="46"/>
  <c r="H45" i="46"/>
  <c r="H44" i="46"/>
  <c r="H43" i="46"/>
  <c r="H42" i="46"/>
  <c r="H39" i="46"/>
  <c r="H38" i="46"/>
  <c r="H37" i="46"/>
  <c r="H36" i="46"/>
  <c r="H35" i="46"/>
  <c r="H34" i="46"/>
  <c r="H33" i="46"/>
  <c r="H32" i="46"/>
  <c r="H31" i="46"/>
  <c r="H30" i="46"/>
  <c r="H27" i="46"/>
  <c r="H26" i="46"/>
  <c r="H25" i="46"/>
  <c r="H24" i="46"/>
  <c r="H23" i="46"/>
  <c r="H21" i="46"/>
  <c r="H20" i="46"/>
  <c r="H19" i="46"/>
  <c r="H18" i="46"/>
  <c r="H15" i="46"/>
  <c r="H14" i="46"/>
  <c r="H13" i="46"/>
  <c r="H18" i="45"/>
  <c r="H17" i="45"/>
  <c r="H16" i="45"/>
  <c r="H15" i="45"/>
  <c r="H14" i="45"/>
  <c r="H13" i="45"/>
  <c r="H13" i="44"/>
  <c r="H265" i="10"/>
  <c r="H264" i="10"/>
  <c r="H263" i="10"/>
  <c r="H262" i="10"/>
  <c r="H261" i="10"/>
  <c r="H260" i="10"/>
  <c r="H259" i="10"/>
  <c r="H256" i="10"/>
  <c r="H255" i="10"/>
  <c r="H254" i="10"/>
  <c r="H252" i="10"/>
  <c r="H251" i="10"/>
  <c r="H250" i="10"/>
  <c r="H248" i="10"/>
  <c r="H247" i="10"/>
  <c r="H246" i="10"/>
  <c r="H245" i="10"/>
  <c r="H244" i="10"/>
  <c r="H243" i="10"/>
  <c r="H242" i="10"/>
  <c r="H241" i="10"/>
  <c r="H240" i="10"/>
  <c r="H239" i="10"/>
  <c r="H238" i="10"/>
  <c r="H237" i="10"/>
  <c r="H236" i="10"/>
  <c r="H235" i="10"/>
  <c r="H234" i="10"/>
  <c r="H233" i="10"/>
  <c r="H232" i="10"/>
  <c r="H231" i="10"/>
  <c r="H230" i="10"/>
  <c r="H229" i="10"/>
  <c r="H228" i="10"/>
  <c r="H227" i="10"/>
  <c r="H219" i="10"/>
  <c r="H218" i="10"/>
  <c r="H217" i="10"/>
  <c r="H216" i="10"/>
  <c r="H215" i="10"/>
  <c r="H214" i="10"/>
  <c r="H213" i="10"/>
  <c r="H208" i="10"/>
  <c r="H207" i="10"/>
  <c r="H205" i="10"/>
  <c r="H204" i="10"/>
  <c r="H203" i="10"/>
  <c r="H202" i="10"/>
  <c r="H201" i="10"/>
  <c r="H200" i="10"/>
  <c r="H199" i="10"/>
  <c r="H198" i="10"/>
  <c r="H197" i="10"/>
  <c r="H196" i="10"/>
  <c r="H195" i="10"/>
  <c r="H194" i="10"/>
  <c r="H192" i="10"/>
  <c r="H191" i="10"/>
  <c r="H190" i="10"/>
  <c r="H189" i="10"/>
  <c r="H188" i="10"/>
  <c r="H187" i="10"/>
  <c r="H186" i="10"/>
  <c r="H185" i="10"/>
  <c r="H184" i="10"/>
  <c r="H182" i="10"/>
  <c r="H181" i="10"/>
  <c r="H180" i="10"/>
  <c r="H179" i="10"/>
  <c r="H176" i="10"/>
  <c r="H173" i="10"/>
  <c r="H172" i="10"/>
  <c r="H171" i="10"/>
  <c r="H169" i="10"/>
  <c r="H167" i="10"/>
  <c r="H166" i="10"/>
  <c r="H165" i="10"/>
  <c r="H164" i="10"/>
  <c r="H163" i="10"/>
  <c r="H162" i="10"/>
  <c r="H161" i="10"/>
  <c r="H160" i="10"/>
  <c r="H159" i="10"/>
  <c r="H158" i="10"/>
  <c r="H157" i="10"/>
  <c r="H156" i="10"/>
  <c r="H155" i="10"/>
  <c r="H154" i="10"/>
  <c r="H152" i="10"/>
  <c r="H151" i="10"/>
  <c r="H150" i="10"/>
  <c r="H149" i="10"/>
  <c r="H148" i="10"/>
  <c r="H147" i="10"/>
  <c r="H146" i="10"/>
  <c r="H145" i="10"/>
  <c r="H144" i="10"/>
  <c r="H143" i="10"/>
  <c r="H142" i="10"/>
  <c r="H141" i="10"/>
  <c r="H140" i="10"/>
  <c r="H139" i="10"/>
  <c r="H138" i="10"/>
  <c r="H137" i="10"/>
  <c r="H136" i="10"/>
  <c r="H135" i="10"/>
  <c r="H134" i="10"/>
  <c r="H133" i="10"/>
  <c r="H130" i="10"/>
  <c r="H129" i="10"/>
  <c r="H128" i="10"/>
  <c r="H122" i="10"/>
  <c r="H119" i="10"/>
  <c r="H118" i="10"/>
  <c r="H117" i="10"/>
  <c r="H109" i="10"/>
  <c r="H106" i="10"/>
  <c r="H105" i="10"/>
  <c r="H104" i="10"/>
  <c r="H103" i="10"/>
  <c r="H102" i="10"/>
  <c r="H101" i="10"/>
  <c r="H100" i="10"/>
  <c r="H99" i="10"/>
  <c r="H97" i="10"/>
  <c r="H96" i="10"/>
  <c r="H95" i="10"/>
  <c r="H94" i="10"/>
  <c r="H93" i="10"/>
  <c r="H92" i="10"/>
  <c r="H91" i="10"/>
  <c r="H90" i="10"/>
  <c r="H89" i="10"/>
  <c r="H88" i="10"/>
  <c r="H87" i="10"/>
  <c r="H86" i="10"/>
  <c r="H85" i="10"/>
  <c r="H84" i="10"/>
  <c r="H82" i="10"/>
  <c r="H81" i="10"/>
  <c r="H80" i="10"/>
  <c r="H79" i="10"/>
  <c r="H78" i="10"/>
  <c r="H77" i="10"/>
  <c r="H76" i="10"/>
  <c r="H75" i="10"/>
  <c r="H74" i="10"/>
  <c r="H73" i="10"/>
  <c r="H72" i="10"/>
  <c r="H69" i="10"/>
  <c r="H68" i="10"/>
  <c r="H67" i="10"/>
  <c r="H66" i="10"/>
  <c r="H65" i="10"/>
  <c r="H55" i="10"/>
  <c r="H51" i="10"/>
  <c r="H50" i="10"/>
  <c r="H48" i="10"/>
  <c r="H47" i="10"/>
  <c r="H45" i="10"/>
  <c r="H44" i="10"/>
  <c r="H43" i="10"/>
  <c r="H42" i="10"/>
  <c r="H38" i="10"/>
  <c r="H37" i="10"/>
  <c r="H36" i="10"/>
  <c r="H34" i="10"/>
  <c r="H33" i="10"/>
  <c r="H32" i="10"/>
  <c r="H31" i="10"/>
  <c r="H30" i="10"/>
  <c r="H29" i="10"/>
  <c r="H28" i="10"/>
  <c r="H27" i="10"/>
  <c r="H26" i="10"/>
  <c r="H25" i="10"/>
  <c r="H24" i="10"/>
  <c r="H23" i="10"/>
  <c r="H22" i="10"/>
  <c r="H21" i="10"/>
  <c r="H20" i="10"/>
  <c r="H19" i="10"/>
  <c r="H18" i="10"/>
  <c r="H17" i="10"/>
  <c r="H16" i="10"/>
  <c r="H15" i="10"/>
  <c r="H13" i="10"/>
  <c r="J14" i="48"/>
  <c r="J13" i="48"/>
  <c r="J13" i="38"/>
  <c r="J55" i="47"/>
  <c r="J54" i="47"/>
  <c r="J53" i="47"/>
  <c r="J52" i="47"/>
  <c r="J51" i="47"/>
  <c r="J50" i="47"/>
  <c r="J49" i="47"/>
  <c r="J48" i="47"/>
  <c r="J47" i="47"/>
  <c r="J46" i="47"/>
  <c r="J44" i="47"/>
  <c r="J43" i="47"/>
  <c r="J42" i="47"/>
  <c r="J39" i="47"/>
  <c r="J38" i="47"/>
  <c r="J37" i="47"/>
  <c r="J36" i="47"/>
  <c r="J35" i="47"/>
  <c r="J34" i="47"/>
  <c r="J33" i="47"/>
  <c r="J32" i="47"/>
  <c r="J31" i="47"/>
  <c r="J30" i="47"/>
  <c r="J29" i="47"/>
  <c r="J28" i="47"/>
  <c r="J27" i="47"/>
  <c r="J24" i="47"/>
  <c r="J23" i="47"/>
  <c r="J22" i="47"/>
  <c r="J21" i="47"/>
  <c r="J20" i="47"/>
  <c r="J19" i="47"/>
  <c r="J18" i="47"/>
  <c r="J17" i="47"/>
  <c r="J16" i="47"/>
  <c r="J14" i="47"/>
  <c r="J13" i="47"/>
  <c r="J48" i="46"/>
  <c r="J47" i="46"/>
  <c r="J46" i="46"/>
  <c r="J45" i="46"/>
  <c r="J44" i="46"/>
  <c r="J43" i="46"/>
  <c r="J42" i="46"/>
  <c r="J39" i="46"/>
  <c r="J38" i="46"/>
  <c r="J37" i="46"/>
  <c r="J36" i="46"/>
  <c r="J35" i="46"/>
  <c r="J34" i="46"/>
  <c r="J33" i="46"/>
  <c r="J32" i="46"/>
  <c r="J31" i="46"/>
  <c r="J30" i="46"/>
  <c r="J27" i="46"/>
  <c r="J26" i="46"/>
  <c r="J25" i="46"/>
  <c r="J24" i="46"/>
  <c r="J23" i="46"/>
  <c r="J21" i="46"/>
  <c r="J20" i="46"/>
  <c r="J19" i="46"/>
  <c r="J18" i="46"/>
  <c r="J15" i="46"/>
  <c r="J14" i="46"/>
  <c r="J13" i="46"/>
  <c r="J18" i="45"/>
  <c r="J17" i="45"/>
  <c r="J16" i="45"/>
  <c r="J15" i="45"/>
  <c r="J14" i="45"/>
  <c r="J13" i="45"/>
  <c r="J16" i="44"/>
  <c r="J15" i="44"/>
  <c r="J14" i="44"/>
  <c r="J13" i="44"/>
  <c r="D266" i="10" l="1"/>
  <c r="I265" i="10"/>
  <c r="G265" i="10"/>
  <c r="J265" i="10" s="1"/>
  <c r="I264" i="10"/>
  <c r="G264" i="10"/>
  <c r="J264" i="10" s="1"/>
  <c r="I263" i="10"/>
  <c r="G263" i="10"/>
  <c r="J263" i="10" s="1"/>
  <c r="I262" i="10"/>
  <c r="G262" i="10"/>
  <c r="J262" i="10" s="1"/>
  <c r="I261" i="10"/>
  <c r="G261" i="10"/>
  <c r="J261" i="10" s="1"/>
  <c r="I260" i="10"/>
  <c r="G260" i="10"/>
  <c r="J260" i="10" s="1"/>
  <c r="I259" i="10"/>
  <c r="G259" i="10"/>
  <c r="J259" i="10" s="1"/>
  <c r="I256" i="10"/>
  <c r="G256" i="10"/>
  <c r="J256" i="10" s="1"/>
  <c r="I255" i="10"/>
  <c r="G255" i="10"/>
  <c r="J255" i="10" s="1"/>
  <c r="I254" i="10"/>
  <c r="G254" i="10"/>
  <c r="J254" i="10" s="1"/>
  <c r="G253" i="10"/>
  <c r="I252" i="10"/>
  <c r="G252" i="10"/>
  <c r="J252" i="10" s="1"/>
  <c r="I251" i="10"/>
  <c r="G251" i="10"/>
  <c r="J251" i="10" s="1"/>
  <c r="I250" i="10"/>
  <c r="G250" i="10"/>
  <c r="J250" i="10" s="1"/>
  <c r="G249" i="10"/>
  <c r="I248" i="10"/>
  <c r="G248" i="10"/>
  <c r="J248" i="10" s="1"/>
  <c r="G247" i="10"/>
  <c r="J247" i="10" s="1"/>
  <c r="D60" i="10"/>
  <c r="G58" i="10"/>
  <c r="G59" i="10"/>
  <c r="J59" i="10" s="1"/>
  <c r="K59" i="10" s="1"/>
  <c r="L59" i="10" s="1"/>
  <c r="G188" i="10"/>
  <c r="J188" i="10" s="1"/>
  <c r="I188" i="10"/>
  <c r="G189" i="10"/>
  <c r="J189" i="10" s="1"/>
  <c r="I189" i="10"/>
  <c r="G190" i="10"/>
  <c r="J190" i="10" s="1"/>
  <c r="I190" i="10"/>
  <c r="G191" i="10"/>
  <c r="J191" i="10" s="1"/>
  <c r="I191" i="10"/>
  <c r="G192" i="10"/>
  <c r="J192" i="10" s="1"/>
  <c r="I192" i="10"/>
  <c r="G193" i="10"/>
  <c r="G194" i="10"/>
  <c r="J194" i="10" s="1"/>
  <c r="I194" i="10"/>
  <c r="G195" i="10"/>
  <c r="J195" i="10" s="1"/>
  <c r="I195" i="10"/>
  <c r="G196" i="10"/>
  <c r="J196" i="10" s="1"/>
  <c r="I196" i="10"/>
  <c r="G197" i="10"/>
  <c r="J197" i="10" s="1"/>
  <c r="I197" i="10"/>
  <c r="G198" i="10"/>
  <c r="J198" i="10" s="1"/>
  <c r="I198" i="10"/>
  <c r="G199" i="10"/>
  <c r="J199" i="10" s="1"/>
  <c r="I199" i="10"/>
  <c r="G200" i="10"/>
  <c r="J200" i="10" s="1"/>
  <c r="I200" i="10"/>
  <c r="G201" i="10"/>
  <c r="J201" i="10" s="1"/>
  <c r="I201" i="10"/>
  <c r="G202" i="10"/>
  <c r="J202" i="10" s="1"/>
  <c r="I202" i="10"/>
  <c r="G203" i="10"/>
  <c r="J203" i="10" s="1"/>
  <c r="I203" i="10"/>
  <c r="G204" i="10"/>
  <c r="J204" i="10" s="1"/>
  <c r="I204" i="10"/>
  <c r="G205" i="10"/>
  <c r="J205" i="10" s="1"/>
  <c r="I205" i="10"/>
  <c r="G206" i="10"/>
  <c r="G207" i="10"/>
  <c r="J207" i="10" s="1"/>
  <c r="I207" i="10"/>
  <c r="G208" i="10"/>
  <c r="J208" i="10" s="1"/>
  <c r="I208" i="10"/>
  <c r="G209" i="10"/>
  <c r="G210" i="10"/>
  <c r="G211" i="10"/>
  <c r="G212" i="10"/>
  <c r="G213" i="10"/>
  <c r="J213" i="10" s="1"/>
  <c r="I213" i="10"/>
  <c r="G214" i="10"/>
  <c r="J214" i="10" s="1"/>
  <c r="I214" i="10"/>
  <c r="G215" i="10"/>
  <c r="J215" i="10" s="1"/>
  <c r="I215" i="10"/>
  <c r="G216" i="10"/>
  <c r="J216" i="10" s="1"/>
  <c r="I216" i="10"/>
  <c r="G217" i="10"/>
  <c r="J217" i="10" s="1"/>
  <c r="I217" i="10"/>
  <c r="G218" i="10"/>
  <c r="J218" i="10" s="1"/>
  <c r="I218" i="10"/>
  <c r="G219" i="10"/>
  <c r="J219" i="10" s="1"/>
  <c r="I219" i="10"/>
  <c r="G220" i="10"/>
  <c r="G221" i="10"/>
  <c r="G222" i="10"/>
  <c r="G223" i="10"/>
  <c r="G224" i="10"/>
  <c r="D257" i="10"/>
  <c r="I247" i="10"/>
  <c r="I246" i="10"/>
  <c r="G246" i="10"/>
  <c r="J246" i="10" s="1"/>
  <c r="I245" i="10"/>
  <c r="G245" i="10"/>
  <c r="J245" i="10" s="1"/>
  <c r="I244" i="10"/>
  <c r="G244" i="10"/>
  <c r="J244" i="10" s="1"/>
  <c r="I243" i="10"/>
  <c r="G243" i="10"/>
  <c r="J243" i="10" s="1"/>
  <c r="I242" i="10"/>
  <c r="G242" i="10"/>
  <c r="J242" i="10" s="1"/>
  <c r="I241" i="10"/>
  <c r="G241" i="10"/>
  <c r="J241" i="10" s="1"/>
  <c r="I240" i="10"/>
  <c r="G240" i="10"/>
  <c r="J240" i="10" s="1"/>
  <c r="I239" i="10"/>
  <c r="G239" i="10"/>
  <c r="J239" i="10" s="1"/>
  <c r="I238" i="10"/>
  <c r="G238" i="10"/>
  <c r="J238" i="10" s="1"/>
  <c r="I237" i="10"/>
  <c r="G237" i="10"/>
  <c r="J237" i="10" s="1"/>
  <c r="I236" i="10"/>
  <c r="G236" i="10"/>
  <c r="J236" i="10" s="1"/>
  <c r="I235" i="10"/>
  <c r="G235" i="10"/>
  <c r="J235" i="10" s="1"/>
  <c r="I234" i="10"/>
  <c r="G234" i="10"/>
  <c r="J234" i="10" s="1"/>
  <c r="I233" i="10"/>
  <c r="G233" i="10"/>
  <c r="J233" i="10" s="1"/>
  <c r="I232" i="10"/>
  <c r="G232" i="10"/>
  <c r="J232" i="10" s="1"/>
  <c r="I231" i="10"/>
  <c r="G231" i="10"/>
  <c r="J231" i="10" s="1"/>
  <c r="I230" i="10"/>
  <c r="G230" i="10"/>
  <c r="J230" i="10" s="1"/>
  <c r="I229" i="10"/>
  <c r="G229" i="10"/>
  <c r="J229" i="10" s="1"/>
  <c r="I228" i="10"/>
  <c r="G228" i="10"/>
  <c r="J228" i="10" s="1"/>
  <c r="I227" i="10"/>
  <c r="G227" i="10"/>
  <c r="J227" i="10" s="1"/>
  <c r="G148" i="10"/>
  <c r="J148" i="10" s="1"/>
  <c r="I148" i="10"/>
  <c r="G149" i="10"/>
  <c r="J149" i="10" s="1"/>
  <c r="I149" i="10"/>
  <c r="G150" i="10"/>
  <c r="J150" i="10" s="1"/>
  <c r="I150" i="10"/>
  <c r="G151" i="10"/>
  <c r="J151" i="10" s="1"/>
  <c r="I151" i="10"/>
  <c r="G152" i="10"/>
  <c r="J152" i="10" s="1"/>
  <c r="I152" i="10"/>
  <c r="G153" i="10"/>
  <c r="G154" i="10"/>
  <c r="J154" i="10" s="1"/>
  <c r="I154" i="10"/>
  <c r="G155" i="10"/>
  <c r="J155" i="10" s="1"/>
  <c r="I155" i="10"/>
  <c r="G156" i="10"/>
  <c r="J156" i="10" s="1"/>
  <c r="I156" i="10"/>
  <c r="G157" i="10"/>
  <c r="J157" i="10" s="1"/>
  <c r="I157" i="10"/>
  <c r="G158" i="10"/>
  <c r="J158" i="10" s="1"/>
  <c r="I158" i="10"/>
  <c r="G159" i="10"/>
  <c r="J159" i="10" s="1"/>
  <c r="I159" i="10"/>
  <c r="G160" i="10"/>
  <c r="J160" i="10" s="1"/>
  <c r="I160" i="10"/>
  <c r="G161" i="10"/>
  <c r="J161" i="10" s="1"/>
  <c r="I161" i="10"/>
  <c r="G162" i="10"/>
  <c r="J162" i="10" s="1"/>
  <c r="I162" i="10"/>
  <c r="G163" i="10"/>
  <c r="J163" i="10" s="1"/>
  <c r="I163" i="10"/>
  <c r="G164" i="10"/>
  <c r="J164" i="10" s="1"/>
  <c r="I164" i="10"/>
  <c r="G165" i="10"/>
  <c r="J165" i="10" s="1"/>
  <c r="I165" i="10"/>
  <c r="G166" i="10"/>
  <c r="J166" i="10" s="1"/>
  <c r="I166" i="10"/>
  <c r="G167" i="10"/>
  <c r="J167" i="10" s="1"/>
  <c r="I167" i="10"/>
  <c r="G168" i="10"/>
  <c r="G169" i="10"/>
  <c r="J169" i="10" s="1"/>
  <c r="I169" i="10"/>
  <c r="G170" i="10"/>
  <c r="G171" i="10"/>
  <c r="J171" i="10" s="1"/>
  <c r="I171" i="10"/>
  <c r="G172" i="10"/>
  <c r="J172" i="10" s="1"/>
  <c r="I172" i="10"/>
  <c r="G173" i="10"/>
  <c r="J173" i="10" s="1"/>
  <c r="I173" i="10"/>
  <c r="G77" i="10"/>
  <c r="J77" i="10" s="1"/>
  <c r="I77" i="10"/>
  <c r="G78" i="10"/>
  <c r="J78" i="10" s="1"/>
  <c r="I78" i="10"/>
  <c r="G79" i="10"/>
  <c r="J79" i="10" s="1"/>
  <c r="I79" i="10"/>
  <c r="G80" i="10"/>
  <c r="J80" i="10" s="1"/>
  <c r="I80" i="10"/>
  <c r="G81" i="10"/>
  <c r="J81" i="10" s="1"/>
  <c r="I81" i="10"/>
  <c r="G82" i="10"/>
  <c r="J82" i="10" s="1"/>
  <c r="I82" i="10"/>
  <c r="G83" i="10"/>
  <c r="G84" i="10"/>
  <c r="J84" i="10" s="1"/>
  <c r="I84" i="10"/>
  <c r="G85" i="10"/>
  <c r="J85" i="10" s="1"/>
  <c r="I85" i="10"/>
  <c r="G86" i="10"/>
  <c r="J86" i="10" s="1"/>
  <c r="I86" i="10"/>
  <c r="G87" i="10"/>
  <c r="J87" i="10" s="1"/>
  <c r="I87" i="10"/>
  <c r="G88" i="10"/>
  <c r="J88" i="10" s="1"/>
  <c r="I88" i="10"/>
  <c r="G89" i="10"/>
  <c r="J89" i="10" s="1"/>
  <c r="I89" i="10"/>
  <c r="G90" i="10"/>
  <c r="J90" i="10" s="1"/>
  <c r="I90" i="10"/>
  <c r="G91" i="10"/>
  <c r="J91" i="10" s="1"/>
  <c r="I91" i="10"/>
  <c r="G92" i="10"/>
  <c r="J92" i="10" s="1"/>
  <c r="I92" i="10"/>
  <c r="G93" i="10"/>
  <c r="J93" i="10" s="1"/>
  <c r="I93" i="10"/>
  <c r="G94" i="10"/>
  <c r="J94" i="10" s="1"/>
  <c r="I94" i="10"/>
  <c r="G95" i="10"/>
  <c r="J95" i="10" s="1"/>
  <c r="I95" i="10"/>
  <c r="G96" i="10"/>
  <c r="J96" i="10" s="1"/>
  <c r="I96" i="10"/>
  <c r="G97" i="10"/>
  <c r="J97" i="10" s="1"/>
  <c r="I97" i="10"/>
  <c r="G98" i="10"/>
  <c r="G99" i="10"/>
  <c r="J99" i="10" s="1"/>
  <c r="I99" i="10"/>
  <c r="G100" i="10"/>
  <c r="J100" i="10" s="1"/>
  <c r="I100" i="10"/>
  <c r="G101" i="10"/>
  <c r="J101" i="10" s="1"/>
  <c r="I101" i="10"/>
  <c r="G102" i="10"/>
  <c r="J102" i="10" s="1"/>
  <c r="I102" i="10"/>
  <c r="G103" i="10"/>
  <c r="J103" i="10" s="1"/>
  <c r="I103" i="10"/>
  <c r="G104" i="10"/>
  <c r="J104" i="10" s="1"/>
  <c r="I104" i="10"/>
  <c r="G105" i="10"/>
  <c r="J105" i="10" s="1"/>
  <c r="I105" i="10"/>
  <c r="G106" i="10"/>
  <c r="J106" i="10" s="1"/>
  <c r="I106" i="10"/>
  <c r="G107" i="10"/>
  <c r="G108" i="10"/>
  <c r="G109" i="10"/>
  <c r="J109" i="10" s="1"/>
  <c r="I109" i="10"/>
  <c r="G110" i="10"/>
  <c r="G111" i="10"/>
  <c r="G112" i="10"/>
  <c r="G113" i="10"/>
  <c r="G114" i="10"/>
  <c r="G115" i="10"/>
  <c r="G116" i="10"/>
  <c r="G117" i="10"/>
  <c r="J117" i="10" s="1"/>
  <c r="I117" i="10"/>
  <c r="G118" i="10"/>
  <c r="J118" i="10" s="1"/>
  <c r="I118" i="10"/>
  <c r="G119" i="10"/>
  <c r="J119" i="10" s="1"/>
  <c r="I119" i="10"/>
  <c r="G120" i="10"/>
  <c r="G121" i="10"/>
  <c r="G122" i="10"/>
  <c r="J122" i="10" s="1"/>
  <c r="I122" i="10"/>
  <c r="G123" i="10"/>
  <c r="G124" i="10"/>
  <c r="G125" i="10"/>
  <c r="G126" i="10"/>
  <c r="G127" i="10"/>
  <c r="G128" i="10"/>
  <c r="J128" i="10" s="1"/>
  <c r="I128" i="10"/>
  <c r="G129" i="10"/>
  <c r="J129" i="10" s="1"/>
  <c r="I129" i="10"/>
  <c r="G130" i="10"/>
  <c r="J130" i="10" s="1"/>
  <c r="I130" i="10"/>
  <c r="G30" i="10"/>
  <c r="J30" i="10" s="1"/>
  <c r="I30" i="10"/>
  <c r="G31" i="10"/>
  <c r="J31" i="10" s="1"/>
  <c r="I31" i="10"/>
  <c r="G32" i="10"/>
  <c r="J32" i="10" s="1"/>
  <c r="I32" i="10"/>
  <c r="G33" i="10"/>
  <c r="J33" i="10" s="1"/>
  <c r="I33" i="10"/>
  <c r="G34" i="10"/>
  <c r="J34" i="10" s="1"/>
  <c r="I34" i="10"/>
  <c r="G35" i="10"/>
  <c r="G36" i="10"/>
  <c r="J36" i="10" s="1"/>
  <c r="I36" i="10"/>
  <c r="G37" i="10"/>
  <c r="J37" i="10" s="1"/>
  <c r="I37" i="10"/>
  <c r="G38" i="10"/>
  <c r="J38" i="10" s="1"/>
  <c r="I38" i="10"/>
  <c r="G39" i="10"/>
  <c r="G40" i="10"/>
  <c r="G41" i="10"/>
  <c r="G42" i="10"/>
  <c r="J42" i="10" s="1"/>
  <c r="I42" i="10"/>
  <c r="G43" i="10"/>
  <c r="J43" i="10" s="1"/>
  <c r="I43" i="10"/>
  <c r="G44" i="10"/>
  <c r="J44" i="10" s="1"/>
  <c r="I44" i="10"/>
  <c r="G45" i="10"/>
  <c r="J45" i="10" s="1"/>
  <c r="I45" i="10"/>
  <c r="G46" i="10"/>
  <c r="G47" i="10"/>
  <c r="J47" i="10" s="1"/>
  <c r="I47" i="10"/>
  <c r="G48" i="10"/>
  <c r="J48" i="10" s="1"/>
  <c r="I48" i="10"/>
  <c r="G49" i="10"/>
  <c r="G50" i="10"/>
  <c r="J50" i="10" s="1"/>
  <c r="I50" i="10"/>
  <c r="G51" i="10"/>
  <c r="J51" i="10" s="1"/>
  <c r="I51" i="10"/>
  <c r="G52" i="10"/>
  <c r="G53" i="10"/>
  <c r="G54" i="10"/>
  <c r="G55" i="10"/>
  <c r="J55" i="10" s="1"/>
  <c r="I55" i="10"/>
  <c r="G56" i="10"/>
  <c r="G57" i="10"/>
  <c r="D15" i="48"/>
  <c r="D17" i="48" s="1"/>
  <c r="I14" i="48"/>
  <c r="G14" i="48"/>
  <c r="I13" i="48"/>
  <c r="G13" i="48"/>
  <c r="K13" i="48" s="1"/>
  <c r="F4" i="48"/>
  <c r="D56" i="47"/>
  <c r="I55" i="47"/>
  <c r="G55" i="47"/>
  <c r="I54" i="47"/>
  <c r="G54" i="47"/>
  <c r="I53" i="47"/>
  <c r="G53" i="47"/>
  <c r="I52" i="47"/>
  <c r="G52" i="47"/>
  <c r="I51" i="47"/>
  <c r="G51" i="47"/>
  <c r="I50" i="47"/>
  <c r="G50" i="47"/>
  <c r="I49" i="47"/>
  <c r="G49" i="47"/>
  <c r="I48" i="47"/>
  <c r="G48" i="47"/>
  <c r="I47" i="47"/>
  <c r="G47" i="47"/>
  <c r="I46" i="47"/>
  <c r="G46" i="47"/>
  <c r="G45" i="47"/>
  <c r="I44" i="47"/>
  <c r="G44" i="47"/>
  <c r="I43" i="47"/>
  <c r="G43" i="47"/>
  <c r="I42" i="47"/>
  <c r="G42" i="47"/>
  <c r="D40" i="47"/>
  <c r="I39" i="47"/>
  <c r="G39" i="47"/>
  <c r="I38" i="47"/>
  <c r="G38" i="47"/>
  <c r="I37" i="47"/>
  <c r="G37" i="47"/>
  <c r="I36" i="47"/>
  <c r="G36" i="47"/>
  <c r="I35" i="47"/>
  <c r="G35" i="47"/>
  <c r="I34" i="47"/>
  <c r="G34" i="47"/>
  <c r="I33" i="47"/>
  <c r="G33" i="47"/>
  <c r="I32" i="47"/>
  <c r="G32" i="47"/>
  <c r="I31" i="47"/>
  <c r="G31" i="47"/>
  <c r="I30" i="47"/>
  <c r="G30" i="47"/>
  <c r="I29" i="47"/>
  <c r="G29" i="47"/>
  <c r="I28" i="47"/>
  <c r="G28" i="47"/>
  <c r="I27" i="47"/>
  <c r="G27" i="47"/>
  <c r="D25" i="47"/>
  <c r="I24" i="47"/>
  <c r="G24" i="47"/>
  <c r="I23" i="47"/>
  <c r="G23" i="47"/>
  <c r="I22" i="47"/>
  <c r="G22" i="47"/>
  <c r="I21" i="47"/>
  <c r="G21" i="47"/>
  <c r="I20" i="47"/>
  <c r="G20" i="47"/>
  <c r="I19" i="47"/>
  <c r="G19" i="47"/>
  <c r="I18" i="47"/>
  <c r="G18" i="47"/>
  <c r="I17" i="47"/>
  <c r="G17" i="47"/>
  <c r="I16" i="47"/>
  <c r="G16" i="47"/>
  <c r="G15" i="47"/>
  <c r="I14" i="47"/>
  <c r="G14" i="47"/>
  <c r="I13" i="47"/>
  <c r="G13" i="47"/>
  <c r="F4" i="47"/>
  <c r="D50" i="46"/>
  <c r="G49" i="46"/>
  <c r="I48" i="46"/>
  <c r="G48" i="46"/>
  <c r="I47" i="46"/>
  <c r="G47" i="46"/>
  <c r="I46" i="46"/>
  <c r="G46" i="46"/>
  <c r="I45" i="46"/>
  <c r="G45" i="46"/>
  <c r="I44" i="46"/>
  <c r="G44" i="46"/>
  <c r="I43" i="46"/>
  <c r="G43" i="46"/>
  <c r="I42" i="46"/>
  <c r="G42" i="46"/>
  <c r="D40" i="46"/>
  <c r="I39" i="46"/>
  <c r="G39" i="46"/>
  <c r="I38" i="46"/>
  <c r="G38" i="46"/>
  <c r="I37" i="46"/>
  <c r="G37" i="46"/>
  <c r="I36" i="46"/>
  <c r="G36" i="46"/>
  <c r="I35" i="46"/>
  <c r="G35" i="46"/>
  <c r="I34" i="46"/>
  <c r="G34" i="46"/>
  <c r="I33" i="46"/>
  <c r="G33" i="46"/>
  <c r="I32" i="46"/>
  <c r="G32" i="46"/>
  <c r="I31" i="46"/>
  <c r="G31" i="46"/>
  <c r="I30" i="46"/>
  <c r="G30" i="46"/>
  <c r="D28" i="46"/>
  <c r="I27" i="46"/>
  <c r="G27" i="46"/>
  <c r="I26" i="46"/>
  <c r="G26" i="46"/>
  <c r="I25" i="46"/>
  <c r="G25" i="46"/>
  <c r="I24" i="46"/>
  <c r="G24" i="46"/>
  <c r="I23" i="46"/>
  <c r="G23" i="46"/>
  <c r="G22" i="46"/>
  <c r="I21" i="46"/>
  <c r="G21" i="46"/>
  <c r="I20" i="46"/>
  <c r="G20" i="46"/>
  <c r="I19" i="46"/>
  <c r="G19" i="46"/>
  <c r="I18" i="46"/>
  <c r="G18" i="46"/>
  <c r="D16" i="46"/>
  <c r="I15" i="46"/>
  <c r="G15" i="46"/>
  <c r="I14" i="46"/>
  <c r="G14" i="46"/>
  <c r="I13" i="46"/>
  <c r="G13" i="46"/>
  <c r="F4" i="46"/>
  <c r="D19" i="45"/>
  <c r="I18" i="45"/>
  <c r="G18" i="45"/>
  <c r="I17" i="45"/>
  <c r="G17" i="45"/>
  <c r="I16" i="45"/>
  <c r="G16" i="45"/>
  <c r="I15" i="45"/>
  <c r="G15" i="45"/>
  <c r="I14" i="45"/>
  <c r="G14" i="45"/>
  <c r="I13" i="45"/>
  <c r="G13" i="45"/>
  <c r="F4" i="45"/>
  <c r="D17" i="44"/>
  <c r="H16" i="44"/>
  <c r="I16" i="44" s="1"/>
  <c r="G16" i="44"/>
  <c r="H15" i="44"/>
  <c r="I15" i="44" s="1"/>
  <c r="G15" i="44"/>
  <c r="H14" i="44"/>
  <c r="I14" i="44" s="1"/>
  <c r="G14" i="44"/>
  <c r="I13" i="44"/>
  <c r="G13" i="44"/>
  <c r="D19" i="44"/>
  <c r="O2" i="44" s="1"/>
  <c r="F4" i="44"/>
  <c r="K264" i="10" l="1"/>
  <c r="L264" i="10" s="1"/>
  <c r="I17" i="48"/>
  <c r="K14" i="48"/>
  <c r="K17" i="48" s="1"/>
  <c r="D58" i="47"/>
  <c r="O2" i="47" s="1"/>
  <c r="K43" i="47"/>
  <c r="L43" i="47" s="1"/>
  <c r="K47" i="47"/>
  <c r="L47" i="47" s="1"/>
  <c r="K51" i="47"/>
  <c r="L51" i="47" s="1"/>
  <c r="K55" i="47"/>
  <c r="L55" i="47" s="1"/>
  <c r="K50" i="47"/>
  <c r="L50" i="47" s="1"/>
  <c r="K37" i="47"/>
  <c r="L37" i="47" s="1"/>
  <c r="K28" i="47"/>
  <c r="L28" i="47" s="1"/>
  <c r="K38" i="47"/>
  <c r="L38" i="47" s="1"/>
  <c r="K33" i="47"/>
  <c r="L33" i="47" s="1"/>
  <c r="K31" i="47"/>
  <c r="L31" i="47" s="1"/>
  <c r="K29" i="47"/>
  <c r="L29" i="47" s="1"/>
  <c r="K34" i="47"/>
  <c r="L34" i="47" s="1"/>
  <c r="K32" i="47"/>
  <c r="L32" i="47" s="1"/>
  <c r="K13" i="47"/>
  <c r="L13" i="47" s="1"/>
  <c r="K14" i="47"/>
  <c r="L14" i="47" s="1"/>
  <c r="K30" i="47"/>
  <c r="L30" i="47" s="1"/>
  <c r="K52" i="47"/>
  <c r="L52" i="47" s="1"/>
  <c r="K16" i="47"/>
  <c r="L16" i="47" s="1"/>
  <c r="K18" i="47"/>
  <c r="L18" i="47" s="1"/>
  <c r="K22" i="47"/>
  <c r="L22" i="47" s="1"/>
  <c r="K35" i="47"/>
  <c r="L35" i="47" s="1"/>
  <c r="K39" i="47"/>
  <c r="L39" i="47" s="1"/>
  <c r="K46" i="47"/>
  <c r="L46" i="47" s="1"/>
  <c r="K48" i="47"/>
  <c r="L48" i="47" s="1"/>
  <c r="I58" i="47"/>
  <c r="O1" i="47" s="1"/>
  <c r="K27" i="47"/>
  <c r="L27" i="47" s="1"/>
  <c r="K42" i="47"/>
  <c r="L42" i="47" s="1"/>
  <c r="K44" i="47"/>
  <c r="L44" i="47" s="1"/>
  <c r="K24" i="47"/>
  <c r="L24" i="47" s="1"/>
  <c r="K36" i="47"/>
  <c r="L36" i="47" s="1"/>
  <c r="K54" i="47"/>
  <c r="L54" i="47" s="1"/>
  <c r="K42" i="46"/>
  <c r="L42" i="46" s="1"/>
  <c r="K31" i="46"/>
  <c r="L31" i="46" s="1"/>
  <c r="K32" i="46"/>
  <c r="L32" i="46" s="1"/>
  <c r="K37" i="46"/>
  <c r="L37" i="46" s="1"/>
  <c r="K33" i="46"/>
  <c r="L33" i="46" s="1"/>
  <c r="K38" i="46"/>
  <c r="L38" i="46" s="1"/>
  <c r="K39" i="46"/>
  <c r="L39" i="46" s="1"/>
  <c r="K47" i="46"/>
  <c r="L47" i="46" s="1"/>
  <c r="K35" i="46"/>
  <c r="L35" i="46" s="1"/>
  <c r="K45" i="46"/>
  <c r="L45" i="46" s="1"/>
  <c r="D52" i="46"/>
  <c r="O2" i="46" s="1"/>
  <c r="K36" i="46"/>
  <c r="L36" i="46" s="1"/>
  <c r="K44" i="46"/>
  <c r="L44" i="46" s="1"/>
  <c r="K34" i="46"/>
  <c r="L34" i="46" s="1"/>
  <c r="K30" i="46"/>
  <c r="L30" i="46" s="1"/>
  <c r="K43" i="46"/>
  <c r="L43" i="46" s="1"/>
  <c r="K19" i="46"/>
  <c r="L19" i="46" s="1"/>
  <c r="K21" i="46"/>
  <c r="L21" i="46" s="1"/>
  <c r="K23" i="46"/>
  <c r="L23" i="46" s="1"/>
  <c r="K25" i="46"/>
  <c r="L25" i="46" s="1"/>
  <c r="K27" i="46"/>
  <c r="L27" i="46" s="1"/>
  <c r="K46" i="46"/>
  <c r="L46" i="46" s="1"/>
  <c r="K48" i="46"/>
  <c r="L48" i="46" s="1"/>
  <c r="K15" i="46"/>
  <c r="L15" i="46" s="1"/>
  <c r="K14" i="46"/>
  <c r="L14" i="46" s="1"/>
  <c r="K16" i="45"/>
  <c r="L16" i="45" s="1"/>
  <c r="K13" i="45"/>
  <c r="L13" i="45" s="1"/>
  <c r="K16" i="44"/>
  <c r="L16" i="44" s="1"/>
  <c r="K15" i="44"/>
  <c r="L15" i="44" s="1"/>
  <c r="K261" i="10"/>
  <c r="L261" i="10" s="1"/>
  <c r="K263" i="10"/>
  <c r="L263" i="10" s="1"/>
  <c r="K259" i="10"/>
  <c r="L259" i="10" s="1"/>
  <c r="K265" i="10"/>
  <c r="L265" i="10" s="1"/>
  <c r="K260" i="10"/>
  <c r="L260" i="10" s="1"/>
  <c r="K262" i="10"/>
  <c r="L262" i="10" s="1"/>
  <c r="K248" i="10"/>
  <c r="L248" i="10" s="1"/>
  <c r="K250" i="10"/>
  <c r="L250" i="10" s="1"/>
  <c r="K252" i="10"/>
  <c r="L252" i="10" s="1"/>
  <c r="K254" i="10"/>
  <c r="L254" i="10" s="1"/>
  <c r="K256" i="10"/>
  <c r="L256" i="10" s="1"/>
  <c r="K251" i="10"/>
  <c r="L251" i="10" s="1"/>
  <c r="K255" i="10"/>
  <c r="L255" i="10" s="1"/>
  <c r="K214" i="10"/>
  <c r="L214" i="10" s="1"/>
  <c r="K198" i="10"/>
  <c r="L198" i="10" s="1"/>
  <c r="K190" i="10"/>
  <c r="L190" i="10" s="1"/>
  <c r="K216" i="10"/>
  <c r="L216" i="10" s="1"/>
  <c r="K208" i="10"/>
  <c r="L208" i="10" s="1"/>
  <c r="K200" i="10"/>
  <c r="L200" i="10" s="1"/>
  <c r="K218" i="10"/>
  <c r="L218" i="10" s="1"/>
  <c r="K202" i="10"/>
  <c r="L202" i="10" s="1"/>
  <c r="K194" i="10"/>
  <c r="L194" i="10" s="1"/>
  <c r="K219" i="10"/>
  <c r="L219" i="10" s="1"/>
  <c r="K203" i="10"/>
  <c r="L203" i="10" s="1"/>
  <c r="K195" i="10"/>
  <c r="L195" i="10" s="1"/>
  <c r="K192" i="10"/>
  <c r="L192" i="10" s="1"/>
  <c r="K213" i="10"/>
  <c r="L213" i="10" s="1"/>
  <c r="K205" i="10"/>
  <c r="L205" i="10" s="1"/>
  <c r="K197" i="10"/>
  <c r="L197" i="10" s="1"/>
  <c r="K189" i="10"/>
  <c r="L189" i="10" s="1"/>
  <c r="K215" i="10"/>
  <c r="L215" i="10" s="1"/>
  <c r="K207" i="10"/>
  <c r="L207" i="10" s="1"/>
  <c r="K199" i="10"/>
  <c r="L199" i="10" s="1"/>
  <c r="K191" i="10"/>
  <c r="L191" i="10" s="1"/>
  <c r="K204" i="10"/>
  <c r="L204" i="10" s="1"/>
  <c r="K196" i="10"/>
  <c r="L196" i="10" s="1"/>
  <c r="K188" i="10"/>
  <c r="L188" i="10" s="1"/>
  <c r="K217" i="10"/>
  <c r="L217" i="10" s="1"/>
  <c r="K201" i="10"/>
  <c r="L201" i="10" s="1"/>
  <c r="K233" i="10"/>
  <c r="L233" i="10" s="1"/>
  <c r="K241" i="10"/>
  <c r="L241" i="10" s="1"/>
  <c r="K237" i="10"/>
  <c r="L237" i="10" s="1"/>
  <c r="K245" i="10"/>
  <c r="L245" i="10" s="1"/>
  <c r="K231" i="10"/>
  <c r="L231" i="10" s="1"/>
  <c r="K239" i="10"/>
  <c r="L239" i="10" s="1"/>
  <c r="K247" i="10"/>
  <c r="L247" i="10" s="1"/>
  <c r="K229" i="10"/>
  <c r="L229" i="10" s="1"/>
  <c r="K232" i="10"/>
  <c r="L232" i="10" s="1"/>
  <c r="K240" i="10"/>
  <c r="L240" i="10" s="1"/>
  <c r="K243" i="10"/>
  <c r="L243" i="10" s="1"/>
  <c r="K228" i="10"/>
  <c r="L228" i="10" s="1"/>
  <c r="K236" i="10"/>
  <c r="L236" i="10" s="1"/>
  <c r="K244" i="10"/>
  <c r="L244" i="10" s="1"/>
  <c r="K235" i="10"/>
  <c r="L235" i="10" s="1"/>
  <c r="K234" i="10"/>
  <c r="L234" i="10" s="1"/>
  <c r="K242" i="10"/>
  <c r="L242" i="10" s="1"/>
  <c r="K227" i="10"/>
  <c r="L227" i="10" s="1"/>
  <c r="K230" i="10"/>
  <c r="L230" i="10" s="1"/>
  <c r="K238" i="10"/>
  <c r="L238" i="10" s="1"/>
  <c r="K246" i="10"/>
  <c r="L246" i="10" s="1"/>
  <c r="K160" i="10"/>
  <c r="L160" i="10" s="1"/>
  <c r="K152" i="10"/>
  <c r="L152" i="10" s="1"/>
  <c r="K162" i="10"/>
  <c r="L162" i="10" s="1"/>
  <c r="K154" i="10"/>
  <c r="L154" i="10" s="1"/>
  <c r="K172" i="10"/>
  <c r="L172" i="10" s="1"/>
  <c r="K164" i="10"/>
  <c r="L164" i="10" s="1"/>
  <c r="K156" i="10"/>
  <c r="L156" i="10" s="1"/>
  <c r="K148" i="10"/>
  <c r="L148" i="10" s="1"/>
  <c r="K119" i="10"/>
  <c r="L119" i="10" s="1"/>
  <c r="K103" i="10"/>
  <c r="L103" i="10" s="1"/>
  <c r="K95" i="10"/>
  <c r="L95" i="10" s="1"/>
  <c r="K87" i="10"/>
  <c r="L87" i="10" s="1"/>
  <c r="K166" i="10"/>
  <c r="L166" i="10" s="1"/>
  <c r="K158" i="10"/>
  <c r="L158" i="10" s="1"/>
  <c r="K150" i="10"/>
  <c r="L150" i="10" s="1"/>
  <c r="K171" i="10"/>
  <c r="L171" i="10" s="1"/>
  <c r="K163" i="10"/>
  <c r="L163" i="10" s="1"/>
  <c r="K155" i="10"/>
  <c r="L155" i="10" s="1"/>
  <c r="K173" i="10"/>
  <c r="L173" i="10" s="1"/>
  <c r="K165" i="10"/>
  <c r="L165" i="10" s="1"/>
  <c r="K157" i="10"/>
  <c r="L157" i="10" s="1"/>
  <c r="K149" i="10"/>
  <c r="L149" i="10" s="1"/>
  <c r="K167" i="10"/>
  <c r="L167" i="10" s="1"/>
  <c r="K159" i="10"/>
  <c r="L159" i="10" s="1"/>
  <c r="K151" i="10"/>
  <c r="L151" i="10" s="1"/>
  <c r="K169" i="10"/>
  <c r="L169" i="10" s="1"/>
  <c r="K161" i="10"/>
  <c r="L161" i="10" s="1"/>
  <c r="K79" i="10"/>
  <c r="L79" i="10" s="1"/>
  <c r="K129" i="10"/>
  <c r="L129" i="10" s="1"/>
  <c r="K105" i="10"/>
  <c r="L105" i="10" s="1"/>
  <c r="K97" i="10"/>
  <c r="L97" i="10" s="1"/>
  <c r="K89" i="10"/>
  <c r="L89" i="10" s="1"/>
  <c r="K81" i="10"/>
  <c r="L81" i="10" s="1"/>
  <c r="K117" i="10"/>
  <c r="L117" i="10" s="1"/>
  <c r="K102" i="10"/>
  <c r="L102" i="10" s="1"/>
  <c r="K94" i="10"/>
  <c r="L94" i="10" s="1"/>
  <c r="K86" i="10"/>
  <c r="L86" i="10" s="1"/>
  <c r="K78" i="10"/>
  <c r="L78" i="10" s="1"/>
  <c r="K109" i="10"/>
  <c r="L109" i="10" s="1"/>
  <c r="K101" i="10"/>
  <c r="L101" i="10" s="1"/>
  <c r="K93" i="10"/>
  <c r="L93" i="10" s="1"/>
  <c r="K85" i="10"/>
  <c r="L85" i="10" s="1"/>
  <c r="K77" i="10"/>
  <c r="L77" i="10" s="1"/>
  <c r="K106" i="10"/>
  <c r="L106" i="10" s="1"/>
  <c r="K128" i="10"/>
  <c r="L128" i="10" s="1"/>
  <c r="K100" i="10"/>
  <c r="L100" i="10" s="1"/>
  <c r="K92" i="10"/>
  <c r="L92" i="10" s="1"/>
  <c r="K84" i="10"/>
  <c r="L84" i="10" s="1"/>
  <c r="K130" i="10"/>
  <c r="L130" i="10" s="1"/>
  <c r="K122" i="10"/>
  <c r="L122" i="10" s="1"/>
  <c r="K118" i="10"/>
  <c r="L118" i="10" s="1"/>
  <c r="K99" i="10"/>
  <c r="L99" i="10" s="1"/>
  <c r="K91" i="10"/>
  <c r="L91" i="10" s="1"/>
  <c r="K104" i="10"/>
  <c r="L104" i="10" s="1"/>
  <c r="K96" i="10"/>
  <c r="L96" i="10" s="1"/>
  <c r="K88" i="10"/>
  <c r="L88" i="10" s="1"/>
  <c r="K80" i="10"/>
  <c r="L80" i="10" s="1"/>
  <c r="K90" i="10"/>
  <c r="L90" i="10" s="1"/>
  <c r="K82" i="10"/>
  <c r="L82" i="10" s="1"/>
  <c r="K48" i="10"/>
  <c r="L48" i="10" s="1"/>
  <c r="K32" i="10"/>
  <c r="L32" i="10" s="1"/>
  <c r="K45" i="10"/>
  <c r="L45" i="10" s="1"/>
  <c r="K37" i="10"/>
  <c r="L37" i="10" s="1"/>
  <c r="K55" i="10"/>
  <c r="L55" i="10" s="1"/>
  <c r="K47" i="10"/>
  <c r="L47" i="10" s="1"/>
  <c r="K31" i="10"/>
  <c r="L31" i="10" s="1"/>
  <c r="K44" i="10"/>
  <c r="L44" i="10" s="1"/>
  <c r="K36" i="10"/>
  <c r="L36" i="10" s="1"/>
  <c r="K50" i="10"/>
  <c r="L50" i="10" s="1"/>
  <c r="K42" i="10"/>
  <c r="L42" i="10" s="1"/>
  <c r="K34" i="10"/>
  <c r="L34" i="10" s="1"/>
  <c r="K33" i="10"/>
  <c r="L33" i="10" s="1"/>
  <c r="K38" i="10"/>
  <c r="L38" i="10" s="1"/>
  <c r="K30" i="10"/>
  <c r="L30" i="10" s="1"/>
  <c r="K51" i="10"/>
  <c r="L51" i="10" s="1"/>
  <c r="K43" i="10"/>
  <c r="L43" i="10" s="1"/>
  <c r="L13" i="48"/>
  <c r="K53" i="47"/>
  <c r="L53" i="47" s="1"/>
  <c r="K21" i="47"/>
  <c r="L21" i="47" s="1"/>
  <c r="K49" i="47"/>
  <c r="L49" i="47" s="1"/>
  <c r="K23" i="47"/>
  <c r="L23" i="47" s="1"/>
  <c r="K17" i="47"/>
  <c r="L17" i="47" s="1"/>
  <c r="K20" i="47"/>
  <c r="L20" i="47" s="1"/>
  <c r="K19" i="47"/>
  <c r="L19" i="47" s="1"/>
  <c r="I52" i="46"/>
  <c r="O1" i="46" s="1"/>
  <c r="K13" i="46"/>
  <c r="K20" i="46"/>
  <c r="L20" i="46" s="1"/>
  <c r="K18" i="46"/>
  <c r="L18" i="46" s="1"/>
  <c r="K26" i="46"/>
  <c r="L26" i="46" s="1"/>
  <c r="K24" i="46"/>
  <c r="L24" i="46" s="1"/>
  <c r="K14" i="45"/>
  <c r="L14" i="45" s="1"/>
  <c r="K18" i="45"/>
  <c r="L18" i="45" s="1"/>
  <c r="I21" i="45"/>
  <c r="O1" i="45" s="1"/>
  <c r="K15" i="45"/>
  <c r="L15" i="45" s="1"/>
  <c r="K17" i="45"/>
  <c r="L17" i="45" s="1"/>
  <c r="D21" i="45"/>
  <c r="O2" i="45" s="1"/>
  <c r="I19" i="44"/>
  <c r="O1" i="44" s="1"/>
  <c r="K14" i="44"/>
  <c r="L14" i="44" s="1"/>
  <c r="K13" i="44"/>
  <c r="L13" i="44" s="1"/>
  <c r="F4" i="38"/>
  <c r="G13" i="38"/>
  <c r="I13" i="38"/>
  <c r="D14" i="38"/>
  <c r="D16" i="38" s="1"/>
  <c r="L14" i="48" l="1"/>
  <c r="L17" i="48" s="1"/>
  <c r="O4" i="48" s="1"/>
  <c r="K58" i="47"/>
  <c r="K52" i="46"/>
  <c r="L13" i="46"/>
  <c r="K21" i="45"/>
  <c r="K19" i="44"/>
  <c r="I16" i="38"/>
  <c r="K13" i="38"/>
  <c r="L58" i="47"/>
  <c r="O4" i="47" s="1"/>
  <c r="L52" i="46"/>
  <c r="O4" i="46" s="1"/>
  <c r="L21" i="45"/>
  <c r="O4" i="45" s="1"/>
  <c r="L19" i="44"/>
  <c r="O4" i="44" s="1"/>
  <c r="F11" i="15" a="1"/>
  <c r="G30" i="15" a="1"/>
  <c r="F14" i="15" a="1"/>
  <c r="F13" i="15" a="1"/>
  <c r="F12" i="15" a="1"/>
  <c r="L13" i="38" l="1"/>
  <c r="L16" i="38" s="1"/>
  <c r="O4" i="38" s="1"/>
  <c r="K16" i="38"/>
  <c r="A1" i="15"/>
  <c r="A1" i="21"/>
  <c r="G187" i="10"/>
  <c r="J187" i="10" s="1"/>
  <c r="G186" i="10"/>
  <c r="J186" i="10" s="1"/>
  <c r="G185" i="10"/>
  <c r="J185" i="10" s="1"/>
  <c r="G184" i="10"/>
  <c r="J184" i="10" s="1"/>
  <c r="G183" i="10"/>
  <c r="G182" i="10"/>
  <c r="J182" i="10" s="1"/>
  <c r="G181" i="10"/>
  <c r="J181" i="10" s="1"/>
  <c r="G180" i="10"/>
  <c r="J180" i="10" s="1"/>
  <c r="G179" i="10"/>
  <c r="J179" i="10" s="1"/>
  <c r="G178" i="10"/>
  <c r="G177" i="10"/>
  <c r="G176" i="10"/>
  <c r="J176" i="10" s="1"/>
  <c r="G147" i="10"/>
  <c r="J147" i="10" s="1"/>
  <c r="G146" i="10"/>
  <c r="J146" i="10" s="1"/>
  <c r="G145" i="10"/>
  <c r="J145" i="10" s="1"/>
  <c r="G144" i="10"/>
  <c r="J144" i="10" s="1"/>
  <c r="G143" i="10"/>
  <c r="J143" i="10" s="1"/>
  <c r="G142" i="10"/>
  <c r="J142" i="10" s="1"/>
  <c r="G141" i="10"/>
  <c r="J141" i="10" s="1"/>
  <c r="G140" i="10"/>
  <c r="J140" i="10" s="1"/>
  <c r="G139" i="10"/>
  <c r="J139" i="10" s="1"/>
  <c r="G138" i="10"/>
  <c r="J138" i="10" s="1"/>
  <c r="G137" i="10"/>
  <c r="J137" i="10" s="1"/>
  <c r="G136" i="10"/>
  <c r="J136" i="10" s="1"/>
  <c r="G135" i="10"/>
  <c r="J135" i="10" s="1"/>
  <c r="G134" i="10"/>
  <c r="J134" i="10" s="1"/>
  <c r="G133" i="10"/>
  <c r="J133" i="10" s="1"/>
  <c r="G76" i="10"/>
  <c r="J76" i="10" s="1"/>
  <c r="G75" i="10"/>
  <c r="J75" i="10" s="1"/>
  <c r="G74" i="10"/>
  <c r="J74" i="10" s="1"/>
  <c r="G73" i="10"/>
  <c r="J73" i="10" s="1"/>
  <c r="G72" i="10"/>
  <c r="J72" i="10" s="1"/>
  <c r="G71" i="10"/>
  <c r="G70" i="10"/>
  <c r="G69" i="10"/>
  <c r="J69" i="10" s="1"/>
  <c r="G68" i="10"/>
  <c r="J68" i="10" s="1"/>
  <c r="G67" i="10"/>
  <c r="J67" i="10" s="1"/>
  <c r="G66" i="10"/>
  <c r="J66" i="10" s="1"/>
  <c r="G65" i="10"/>
  <c r="J65" i="10" s="1"/>
  <c r="G64" i="10"/>
  <c r="G63" i="10"/>
  <c r="G62" i="10"/>
  <c r="G29" i="10"/>
  <c r="J29" i="10" s="1"/>
  <c r="G28" i="10"/>
  <c r="J28" i="10" s="1"/>
  <c r="G27" i="10"/>
  <c r="J27" i="10" s="1"/>
  <c r="G26" i="10"/>
  <c r="J26" i="10" s="1"/>
  <c r="G25" i="10"/>
  <c r="J25" i="10" s="1"/>
  <c r="G24" i="10"/>
  <c r="J24" i="10" s="1"/>
  <c r="G23" i="10"/>
  <c r="J23" i="10" s="1"/>
  <c r="G22" i="10"/>
  <c r="J22" i="10" s="1"/>
  <c r="G21" i="10"/>
  <c r="J21" i="10" s="1"/>
  <c r="G20" i="10"/>
  <c r="J20" i="10" s="1"/>
  <c r="G19" i="10"/>
  <c r="J19" i="10" s="1"/>
  <c r="G18" i="10"/>
  <c r="J18" i="10" s="1"/>
  <c r="G17" i="10"/>
  <c r="J17" i="10" s="1"/>
  <c r="G16" i="10"/>
  <c r="J16" i="10" s="1"/>
  <c r="G15" i="10"/>
  <c r="J15" i="10" s="1"/>
  <c r="G14" i="10"/>
  <c r="G22" i="15" a="1"/>
  <c r="I187" i="10" l="1"/>
  <c r="I186" i="10"/>
  <c r="I185" i="10"/>
  <c r="I184" i="10"/>
  <c r="I182" i="10"/>
  <c r="I181" i="10"/>
  <c r="I180" i="10"/>
  <c r="I179" i="10"/>
  <c r="I176" i="10"/>
  <c r="I147" i="10"/>
  <c r="I146" i="10"/>
  <c r="I145" i="10"/>
  <c r="I144" i="10"/>
  <c r="I143" i="10"/>
  <c r="I142" i="10"/>
  <c r="I141" i="10"/>
  <c r="I140" i="10"/>
  <c r="I139" i="10"/>
  <c r="I138" i="10"/>
  <c r="I137" i="10"/>
  <c r="I136" i="10"/>
  <c r="I135" i="10"/>
  <c r="I134" i="10"/>
  <c r="I133" i="10"/>
  <c r="I76" i="10"/>
  <c r="I75" i="10"/>
  <c r="I74" i="10"/>
  <c r="I73" i="10"/>
  <c r="I72" i="10"/>
  <c r="I69" i="10"/>
  <c r="I68" i="10"/>
  <c r="I67" i="10"/>
  <c r="I66" i="10"/>
  <c r="I65" i="10"/>
  <c r="I29" i="10"/>
  <c r="I28" i="10"/>
  <c r="I27" i="10"/>
  <c r="I26" i="10"/>
  <c r="I25" i="10"/>
  <c r="I24" i="10"/>
  <c r="I23" i="10"/>
  <c r="I22" i="10"/>
  <c r="I21" i="10"/>
  <c r="I20" i="10"/>
  <c r="I19" i="10"/>
  <c r="I18" i="10"/>
  <c r="I17" i="10"/>
  <c r="I16" i="10"/>
  <c r="I15" i="10"/>
  <c r="I13" i="10"/>
  <c r="G13" i="10"/>
  <c r="J13" i="10" s="1"/>
  <c r="K146" i="10" l="1"/>
  <c r="L146" i="10" s="1"/>
  <c r="K135" i="10"/>
  <c r="L135" i="10" s="1"/>
  <c r="K143" i="10"/>
  <c r="L143" i="10" s="1"/>
  <c r="K16" i="10"/>
  <c r="L16" i="10" s="1"/>
  <c r="K24" i="10"/>
  <c r="L24" i="10" s="1"/>
  <c r="K65" i="10"/>
  <c r="L65" i="10" s="1"/>
  <c r="K138" i="10"/>
  <c r="L138" i="10" s="1"/>
  <c r="K17" i="10"/>
  <c r="L17" i="10" s="1"/>
  <c r="K139" i="10"/>
  <c r="L139" i="10" s="1"/>
  <c r="K147" i="10"/>
  <c r="L147" i="10" s="1"/>
  <c r="K176" i="10"/>
  <c r="L176" i="10" s="1"/>
  <c r="K28" i="10"/>
  <c r="L28" i="10" s="1"/>
  <c r="K69" i="10"/>
  <c r="L69" i="10" s="1"/>
  <c r="K134" i="10"/>
  <c r="L134" i="10" s="1"/>
  <c r="K142" i="10"/>
  <c r="L142" i="10" s="1"/>
  <c r="K179" i="10"/>
  <c r="L179" i="10" s="1"/>
  <c r="K187" i="10"/>
  <c r="L187" i="10" s="1"/>
  <c r="K18" i="10"/>
  <c r="L18" i="10" s="1"/>
  <c r="K26" i="10"/>
  <c r="L26" i="10" s="1"/>
  <c r="K67" i="10"/>
  <c r="L67" i="10" s="1"/>
  <c r="K75" i="10"/>
  <c r="L75" i="10" s="1"/>
  <c r="K136" i="10"/>
  <c r="L136" i="10" s="1"/>
  <c r="K140" i="10"/>
  <c r="L140" i="10" s="1"/>
  <c r="K144" i="10"/>
  <c r="L144" i="10" s="1"/>
  <c r="K185" i="10"/>
  <c r="L185" i="10" s="1"/>
  <c r="K15" i="10"/>
  <c r="L15" i="10" s="1"/>
  <c r="K27" i="10"/>
  <c r="L27" i="10" s="1"/>
  <c r="K68" i="10"/>
  <c r="L68" i="10" s="1"/>
  <c r="K186" i="10"/>
  <c r="L186" i="10" s="1"/>
  <c r="K184" i="10"/>
  <c r="L184" i="10" s="1"/>
  <c r="K23" i="10"/>
  <c r="L23" i="10" s="1"/>
  <c r="K181" i="10"/>
  <c r="L181" i="10" s="1"/>
  <c r="K182" i="10"/>
  <c r="L182" i="10" s="1"/>
  <c r="K180" i="10"/>
  <c r="L180" i="10" s="1"/>
  <c r="K133" i="10"/>
  <c r="L133" i="10" s="1"/>
  <c r="K137" i="10"/>
  <c r="L137" i="10" s="1"/>
  <c r="K141" i="10"/>
  <c r="L141" i="10" s="1"/>
  <c r="K145" i="10"/>
  <c r="L145" i="10" s="1"/>
  <c r="K72" i="10"/>
  <c r="L72" i="10" s="1"/>
  <c r="K76" i="10"/>
  <c r="L76" i="10" s="1"/>
  <c r="K73" i="10"/>
  <c r="L73" i="10" s="1"/>
  <c r="K74" i="10"/>
  <c r="L74" i="10" s="1"/>
  <c r="K66" i="10"/>
  <c r="L66" i="10" s="1"/>
  <c r="K21" i="10"/>
  <c r="L21" i="10" s="1"/>
  <c r="K25" i="10"/>
  <c r="L25" i="10" s="1"/>
  <c r="K29" i="10"/>
  <c r="L29" i="10" s="1"/>
  <c r="K20" i="10"/>
  <c r="L20" i="10" s="1"/>
  <c r="K22" i="10"/>
  <c r="L22" i="10" s="1"/>
  <c r="K19" i="10"/>
  <c r="L19" i="10" s="1"/>
  <c r="D131" i="10" l="1"/>
  <c r="D174" i="10"/>
  <c r="G69" i="24" l="1"/>
  <c r="F59" i="24"/>
  <c r="E59" i="24"/>
  <c r="D59" i="24"/>
  <c r="F49" i="24"/>
  <c r="E49" i="24"/>
  <c r="D49" i="24"/>
  <c r="E23" i="24"/>
  <c r="E35" i="24" s="1"/>
  <c r="E41" i="24" s="1"/>
  <c r="D23" i="24"/>
  <c r="D35" i="24" s="1"/>
  <c r="D41" i="24" s="1"/>
  <c r="F19" i="24"/>
  <c r="F18" i="24"/>
  <c r="F14" i="24"/>
  <c r="E14" i="24"/>
  <c r="D14" i="24"/>
  <c r="C3" i="24"/>
  <c r="F23" i="24" l="1"/>
  <c r="F35" i="24" s="1"/>
  <c r="F41" i="24" s="1"/>
  <c r="F60" i="24" s="1"/>
  <c r="F63" i="24" s="1"/>
  <c r="F64" i="24" s="1"/>
  <c r="E60" i="24"/>
  <c r="E63" i="24" s="1"/>
  <c r="E64" i="24" s="1"/>
  <c r="D60" i="24"/>
  <c r="D63" i="24" s="1"/>
  <c r="D64" i="24" s="1"/>
  <c r="D72" i="24" l="1"/>
  <c r="D66" i="24"/>
  <c r="E65" i="24"/>
  <c r="E66" i="24"/>
  <c r="F66" i="24"/>
  <c r="F65" i="24"/>
  <c r="D65" i="24"/>
  <c r="F74" i="24" l="1"/>
  <c r="D71" i="24"/>
  <c r="M13" i="48" l="1"/>
  <c r="N13" i="48" s="1"/>
  <c r="M14" i="48"/>
  <c r="N14" i="48" s="1"/>
  <c r="M13" i="38"/>
  <c r="N13" i="38" s="1"/>
  <c r="N16" i="38" s="1"/>
  <c r="O3" i="38" s="1"/>
  <c r="G72" i="24"/>
  <c r="G70" i="5"/>
  <c r="D22" i="15" a="1"/>
  <c r="N17" i="48" l="1"/>
  <c r="O3" i="48" s="1"/>
  <c r="E60" i="5"/>
  <c r="E50" i="5"/>
  <c r="E23" i="5"/>
  <c r="E35" i="5" s="1"/>
  <c r="E41" i="5" s="1"/>
  <c r="E14" i="5"/>
  <c r="E61" i="5" l="1"/>
  <c r="E64" i="5" s="1"/>
  <c r="E66" i="5" s="1"/>
  <c r="E67" i="5" l="1"/>
  <c r="E65" i="5"/>
  <c r="D225" i="10"/>
  <c r="D268" i="10" s="1"/>
  <c r="O2" i="10" l="1"/>
  <c r="D20" i="7" l="1"/>
  <c r="D32" i="7" s="1"/>
  <c r="D3" i="15" l="1"/>
  <c r="F4" i="10" l="1"/>
  <c r="C3" i="7"/>
  <c r="C3" i="5"/>
  <c r="D49" i="7" l="1"/>
  <c r="D42" i="7"/>
  <c r="D36" i="7"/>
  <c r="D50" i="7" l="1"/>
  <c r="D53" i="7" s="1"/>
  <c r="D58" i="7" s="1"/>
  <c r="D55" i="7" l="1"/>
  <c r="D54" i="7"/>
  <c r="D14" i="5" l="1"/>
  <c r="F14" i="5"/>
  <c r="K13" i="10" l="1"/>
  <c r="K268" i="10" s="1"/>
  <c r="I268" i="10"/>
  <c r="O1" i="10" s="1"/>
  <c r="F18" i="5"/>
  <c r="F19" i="5"/>
  <c r="D23" i="5"/>
  <c r="D35" i="5" s="1"/>
  <c r="D41" i="5" s="1"/>
  <c r="D50" i="5"/>
  <c r="F50" i="5"/>
  <c r="D60" i="5"/>
  <c r="F60" i="5"/>
  <c r="L13" i="10" l="1"/>
  <c r="L268" i="10" s="1"/>
  <c r="F23" i="5"/>
  <c r="F35" i="5" s="1"/>
  <c r="F41" i="5" s="1"/>
  <c r="D61" i="5"/>
  <c r="D64" i="5" s="1"/>
  <c r="F61" i="5" l="1"/>
  <c r="F64" i="5" s="1"/>
  <c r="D65" i="5"/>
  <c r="D66" i="5"/>
  <c r="D67" i="5"/>
  <c r="O4" i="10"/>
  <c r="D56" i="7"/>
  <c r="F66" i="5"/>
  <c r="F67" i="5"/>
  <c r="D72" i="5" s="1"/>
  <c r="F65" i="5"/>
  <c r="D73" i="5" s="1"/>
  <c r="F75" i="5"/>
  <c r="F10" i="15" a="1"/>
  <c r="M59" i="10" l="1"/>
  <c r="N59" i="10" s="1"/>
  <c r="M191" i="10"/>
  <c r="N191" i="10" s="1"/>
  <c r="M215" i="10"/>
  <c r="N215" i="10" s="1"/>
  <c r="M219" i="10"/>
  <c r="N219" i="10" s="1"/>
  <c r="M245" i="10"/>
  <c r="N245" i="10" s="1"/>
  <c r="M241" i="10"/>
  <c r="N241" i="10" s="1"/>
  <c r="M237" i="10"/>
  <c r="N237" i="10" s="1"/>
  <c r="M233" i="10"/>
  <c r="N233" i="10" s="1"/>
  <c r="M229" i="10"/>
  <c r="N229" i="10" s="1"/>
  <c r="M157" i="10"/>
  <c r="N157" i="10" s="1"/>
  <c r="M161" i="10"/>
  <c r="N161" i="10" s="1"/>
  <c r="M165" i="10"/>
  <c r="N165" i="10" s="1"/>
  <c r="M86" i="10"/>
  <c r="N86" i="10" s="1"/>
  <c r="M90" i="10"/>
  <c r="N90" i="10" s="1"/>
  <c r="M94" i="10"/>
  <c r="N94" i="10" s="1"/>
  <c r="M122" i="10"/>
  <c r="N122" i="10" s="1"/>
  <c r="M37" i="10"/>
  <c r="N37" i="10" s="1"/>
  <c r="M43" i="10"/>
  <c r="N43" i="10" s="1"/>
  <c r="M55" i="47"/>
  <c r="N55" i="47" s="1"/>
  <c r="M51" i="47"/>
  <c r="N51" i="47" s="1"/>
  <c r="M47" i="47"/>
  <c r="N47" i="47" s="1"/>
  <c r="M23" i="47"/>
  <c r="N23" i="47" s="1"/>
  <c r="M19" i="47"/>
  <c r="N19" i="47" s="1"/>
  <c r="M24" i="46"/>
  <c r="N24" i="46" s="1"/>
  <c r="M13" i="44"/>
  <c r="N13" i="44" s="1"/>
  <c r="M43" i="46"/>
  <c r="N43" i="46" s="1"/>
  <c r="M16" i="45"/>
  <c r="N16" i="45" s="1"/>
  <c r="M171" i="10"/>
  <c r="N171" i="10" s="1"/>
  <c r="M82" i="10"/>
  <c r="N82" i="10" s="1"/>
  <c r="M33" i="10"/>
  <c r="N33" i="10" s="1"/>
  <c r="M36" i="47"/>
  <c r="N36" i="47" s="1"/>
  <c r="M37" i="46"/>
  <c r="N37" i="46" s="1"/>
  <c r="M150" i="10"/>
  <c r="N150" i="10" s="1"/>
  <c r="M30" i="10"/>
  <c r="N30" i="10" s="1"/>
  <c r="M50" i="10"/>
  <c r="N50" i="10" s="1"/>
  <c r="M31" i="47"/>
  <c r="N31" i="47" s="1"/>
  <c r="M36" i="46"/>
  <c r="N36" i="46" s="1"/>
  <c r="M248" i="10"/>
  <c r="N248" i="10" s="1"/>
  <c r="M239" i="10"/>
  <c r="N239" i="10" s="1"/>
  <c r="M155" i="10"/>
  <c r="N155" i="10" s="1"/>
  <c r="M92" i="10"/>
  <c r="N92" i="10" s="1"/>
  <c r="M45" i="10"/>
  <c r="N45" i="10" s="1"/>
  <c r="M49" i="47"/>
  <c r="N49" i="47" s="1"/>
  <c r="M17" i="47"/>
  <c r="N17" i="47" s="1"/>
  <c r="M263" i="10"/>
  <c r="N263" i="10" s="1"/>
  <c r="M194" i="10"/>
  <c r="N194" i="10" s="1"/>
  <c r="M198" i="10"/>
  <c r="N198" i="10" s="1"/>
  <c r="M202" i="10"/>
  <c r="N202" i="10" s="1"/>
  <c r="M101" i="10"/>
  <c r="N101" i="10" s="1"/>
  <c r="M14" i="45"/>
  <c r="N14" i="45" s="1"/>
  <c r="M207" i="10"/>
  <c r="N207" i="10" s="1"/>
  <c r="M151" i="10"/>
  <c r="N151" i="10" s="1"/>
  <c r="M80" i="10"/>
  <c r="N80" i="10" s="1"/>
  <c r="M128" i="10"/>
  <c r="N128" i="10" s="1"/>
  <c r="M51" i="10"/>
  <c r="N51" i="10" s="1"/>
  <c r="M246" i="10"/>
  <c r="N246" i="10" s="1"/>
  <c r="M234" i="10"/>
  <c r="N234" i="10" s="1"/>
  <c r="M160" i="10"/>
  <c r="N160" i="10" s="1"/>
  <c r="M85" i="10"/>
  <c r="N85" i="10" s="1"/>
  <c r="M93" i="10"/>
  <c r="N93" i="10" s="1"/>
  <c r="M36" i="10"/>
  <c r="N36" i="10" s="1"/>
  <c r="M48" i="47"/>
  <c r="N48" i="47" s="1"/>
  <c r="M14" i="44"/>
  <c r="N14" i="44" s="1"/>
  <c r="M102" i="10"/>
  <c r="N102" i="10" s="1"/>
  <c r="M48" i="46"/>
  <c r="N48" i="46" s="1"/>
  <c r="M17" i="45"/>
  <c r="N17" i="45" s="1"/>
  <c r="M265" i="10"/>
  <c r="N265" i="10" s="1"/>
  <c r="M261" i="10"/>
  <c r="N261" i="10" s="1"/>
  <c r="M255" i="10"/>
  <c r="N255" i="10" s="1"/>
  <c r="M196" i="10"/>
  <c r="N196" i="10" s="1"/>
  <c r="M200" i="10"/>
  <c r="N200" i="10" s="1"/>
  <c r="M204" i="10"/>
  <c r="N204" i="10" s="1"/>
  <c r="M99" i="10"/>
  <c r="N99" i="10" s="1"/>
  <c r="M103" i="10"/>
  <c r="N103" i="10" s="1"/>
  <c r="M117" i="10"/>
  <c r="N117" i="10" s="1"/>
  <c r="M48" i="10"/>
  <c r="N48" i="10" s="1"/>
  <c r="M42" i="47"/>
  <c r="N42" i="47" s="1"/>
  <c r="M47" i="46"/>
  <c r="N47" i="46" s="1"/>
  <c r="M250" i="10"/>
  <c r="N250" i="10" s="1"/>
  <c r="M78" i="10"/>
  <c r="N78" i="10" s="1"/>
  <c r="M130" i="10"/>
  <c r="N130" i="10" s="1"/>
  <c r="M28" i="47"/>
  <c r="N28" i="47" s="1"/>
  <c r="M33" i="46"/>
  <c r="N33" i="46" s="1"/>
  <c r="M172" i="10"/>
  <c r="N172" i="10" s="1"/>
  <c r="M88" i="10"/>
  <c r="N88" i="10" s="1"/>
  <c r="M259" i="10"/>
  <c r="N259" i="10" s="1"/>
  <c r="M18" i="45"/>
  <c r="N18" i="45" s="1"/>
  <c r="M164" i="10"/>
  <c r="N164" i="10" s="1"/>
  <c r="M20" i="47"/>
  <c r="N20" i="47" s="1"/>
  <c r="M44" i="46"/>
  <c r="N44" i="46" s="1"/>
  <c r="M13" i="45"/>
  <c r="N13" i="45" s="1"/>
  <c r="N21" i="45" s="1"/>
  <c r="O3" i="45" s="1"/>
  <c r="M256" i="10"/>
  <c r="N256" i="10" s="1"/>
  <c r="M188" i="10"/>
  <c r="N188" i="10" s="1"/>
  <c r="M192" i="10"/>
  <c r="N192" i="10" s="1"/>
  <c r="M216" i="10"/>
  <c r="N216" i="10" s="1"/>
  <c r="M244" i="10"/>
  <c r="N244" i="10" s="1"/>
  <c r="M240" i="10"/>
  <c r="N240" i="10" s="1"/>
  <c r="M236" i="10"/>
  <c r="N236" i="10" s="1"/>
  <c r="M232" i="10"/>
  <c r="N232" i="10" s="1"/>
  <c r="M228" i="10"/>
  <c r="N228" i="10" s="1"/>
  <c r="M154" i="10"/>
  <c r="N154" i="10" s="1"/>
  <c r="M158" i="10"/>
  <c r="N158" i="10" s="1"/>
  <c r="M162" i="10"/>
  <c r="N162" i="10" s="1"/>
  <c r="M166" i="10"/>
  <c r="N166" i="10" s="1"/>
  <c r="M87" i="10"/>
  <c r="N87" i="10" s="1"/>
  <c r="M91" i="10"/>
  <c r="N91" i="10" s="1"/>
  <c r="M95" i="10"/>
  <c r="N95" i="10" s="1"/>
  <c r="M109" i="10"/>
  <c r="N109" i="10" s="1"/>
  <c r="M38" i="10"/>
  <c r="N38" i="10" s="1"/>
  <c r="M44" i="10"/>
  <c r="N44" i="10" s="1"/>
  <c r="M54" i="47"/>
  <c r="N54" i="47" s="1"/>
  <c r="M50" i="47"/>
  <c r="N50" i="47" s="1"/>
  <c r="M46" i="47"/>
  <c r="N46" i="47" s="1"/>
  <c r="M22" i="47"/>
  <c r="N22" i="47" s="1"/>
  <c r="M18" i="47"/>
  <c r="N18" i="47" s="1"/>
  <c r="M27" i="46"/>
  <c r="N27" i="46" s="1"/>
  <c r="M23" i="46"/>
  <c r="N23" i="46" s="1"/>
  <c r="M16" i="44"/>
  <c r="N16" i="44" s="1"/>
  <c r="M264" i="10"/>
  <c r="N264" i="10" s="1"/>
  <c r="M260" i="10"/>
  <c r="N260" i="10" s="1"/>
  <c r="M254" i="10"/>
  <c r="N254" i="10" s="1"/>
  <c r="M197" i="10"/>
  <c r="N197" i="10" s="1"/>
  <c r="M201" i="10"/>
  <c r="N201" i="10" s="1"/>
  <c r="M205" i="10"/>
  <c r="N205" i="10" s="1"/>
  <c r="M100" i="10"/>
  <c r="N100" i="10" s="1"/>
  <c r="M104" i="10"/>
  <c r="N104" i="10" s="1"/>
  <c r="M118" i="10"/>
  <c r="N118" i="10" s="1"/>
  <c r="M13" i="47"/>
  <c r="N13" i="47" s="1"/>
  <c r="M46" i="46"/>
  <c r="N46" i="46" s="1"/>
  <c r="M42" i="46"/>
  <c r="N42" i="46" s="1"/>
  <c r="M18" i="46"/>
  <c r="N18" i="46" s="1"/>
  <c r="M15" i="45"/>
  <c r="N15" i="45" s="1"/>
  <c r="M35" i="47"/>
  <c r="N35" i="47" s="1"/>
  <c r="M159" i="10"/>
  <c r="N159" i="10" s="1"/>
  <c r="M247" i="10"/>
  <c r="N247" i="10" s="1"/>
  <c r="M252" i="10"/>
  <c r="N252" i="10" s="1"/>
  <c r="M35" i="46"/>
  <c r="N35" i="46" s="1"/>
  <c r="M262" i="10"/>
  <c r="N262" i="10" s="1"/>
  <c r="M203" i="10"/>
  <c r="N203" i="10" s="1"/>
  <c r="M169" i="10"/>
  <c r="N169" i="10" s="1"/>
  <c r="M43" i="47"/>
  <c r="N43" i="47" s="1"/>
  <c r="M195" i="10"/>
  <c r="N195" i="10" s="1"/>
  <c r="M251" i="10"/>
  <c r="N251" i="10" s="1"/>
  <c r="M208" i="10"/>
  <c r="N208" i="10" s="1"/>
  <c r="M148" i="10"/>
  <c r="N148" i="10" s="1"/>
  <c r="M152" i="10"/>
  <c r="N152" i="10" s="1"/>
  <c r="M77" i="10"/>
  <c r="N77" i="10" s="1"/>
  <c r="M81" i="10"/>
  <c r="N81" i="10" s="1"/>
  <c r="M129" i="10"/>
  <c r="N129" i="10" s="1"/>
  <c r="M32" i="10"/>
  <c r="N32" i="10" s="1"/>
  <c r="M37" i="47"/>
  <c r="N37" i="47" s="1"/>
  <c r="M33" i="47"/>
  <c r="N33" i="47" s="1"/>
  <c r="M29" i="47"/>
  <c r="N29" i="47" s="1"/>
  <c r="M38" i="46"/>
  <c r="N38" i="46" s="1"/>
  <c r="M34" i="46"/>
  <c r="N34" i="46" s="1"/>
  <c r="M30" i="46"/>
  <c r="N30" i="46" s="1"/>
  <c r="M14" i="46"/>
  <c r="N14" i="46" s="1"/>
  <c r="M14" i="47"/>
  <c r="N14" i="47" s="1"/>
  <c r="M19" i="46"/>
  <c r="N19" i="46" s="1"/>
  <c r="M149" i="10"/>
  <c r="N149" i="10" s="1"/>
  <c r="M55" i="10"/>
  <c r="N55" i="10" s="1"/>
  <c r="M32" i="47"/>
  <c r="N32" i="47" s="1"/>
  <c r="M13" i="46"/>
  <c r="N13" i="46" s="1"/>
  <c r="M79" i="10"/>
  <c r="N79" i="10" s="1"/>
  <c r="M34" i="10"/>
  <c r="N34" i="10" s="1"/>
  <c r="M39" i="47"/>
  <c r="N39" i="47" s="1"/>
  <c r="M27" i="47"/>
  <c r="N27" i="47" s="1"/>
  <c r="M32" i="46"/>
  <c r="N32" i="46" s="1"/>
  <c r="M189" i="10"/>
  <c r="N189" i="10" s="1"/>
  <c r="M213" i="10"/>
  <c r="N213" i="10" s="1"/>
  <c r="M217" i="10"/>
  <c r="N217" i="10" s="1"/>
  <c r="M243" i="10"/>
  <c r="N243" i="10" s="1"/>
  <c r="M235" i="10"/>
  <c r="N235" i="10" s="1"/>
  <c r="M231" i="10"/>
  <c r="N231" i="10" s="1"/>
  <c r="M227" i="10"/>
  <c r="N227" i="10" s="1"/>
  <c r="M163" i="10"/>
  <c r="N163" i="10" s="1"/>
  <c r="M167" i="10"/>
  <c r="N167" i="10" s="1"/>
  <c r="M84" i="10"/>
  <c r="N84" i="10" s="1"/>
  <c r="M96" i="10"/>
  <c r="N96" i="10" s="1"/>
  <c r="M53" i="47"/>
  <c r="N53" i="47" s="1"/>
  <c r="M21" i="47"/>
  <c r="N21" i="47" s="1"/>
  <c r="M26" i="46"/>
  <c r="N26" i="46" s="1"/>
  <c r="M15" i="44"/>
  <c r="N15" i="44" s="1"/>
  <c r="M105" i="10"/>
  <c r="N105" i="10" s="1"/>
  <c r="M119" i="10"/>
  <c r="N119" i="10" s="1"/>
  <c r="M44" i="47"/>
  <c r="N44" i="47" s="1"/>
  <c r="M45" i="46"/>
  <c r="N45" i="46" s="1"/>
  <c r="M21" i="46"/>
  <c r="N21" i="46" s="1"/>
  <c r="M173" i="10"/>
  <c r="N173" i="10" s="1"/>
  <c r="M31" i="10"/>
  <c r="N31" i="10" s="1"/>
  <c r="M38" i="47"/>
  <c r="N38" i="47" s="1"/>
  <c r="M34" i="47"/>
  <c r="N34" i="47" s="1"/>
  <c r="M30" i="47"/>
  <c r="N30" i="47" s="1"/>
  <c r="M39" i="46"/>
  <c r="N39" i="46" s="1"/>
  <c r="M31" i="46"/>
  <c r="N31" i="46" s="1"/>
  <c r="M15" i="46"/>
  <c r="N15" i="46" s="1"/>
  <c r="M190" i="10"/>
  <c r="N190" i="10" s="1"/>
  <c r="M214" i="10"/>
  <c r="N214" i="10" s="1"/>
  <c r="M218" i="10"/>
  <c r="N218" i="10" s="1"/>
  <c r="M242" i="10"/>
  <c r="N242" i="10" s="1"/>
  <c r="M238" i="10"/>
  <c r="N238" i="10" s="1"/>
  <c r="M230" i="10"/>
  <c r="N230" i="10" s="1"/>
  <c r="M156" i="10"/>
  <c r="N156" i="10" s="1"/>
  <c r="M89" i="10"/>
  <c r="N89" i="10" s="1"/>
  <c r="M97" i="10"/>
  <c r="N97" i="10" s="1"/>
  <c r="M42" i="10"/>
  <c r="N42" i="10" s="1"/>
  <c r="M52" i="47"/>
  <c r="N52" i="47" s="1"/>
  <c r="M24" i="47"/>
  <c r="N24" i="47" s="1"/>
  <c r="M16" i="47"/>
  <c r="N16" i="47" s="1"/>
  <c r="M25" i="46"/>
  <c r="N25" i="46" s="1"/>
  <c r="M199" i="10"/>
  <c r="N199" i="10" s="1"/>
  <c r="M106" i="10"/>
  <c r="N106" i="10" s="1"/>
  <c r="M47" i="10"/>
  <c r="N47" i="10" s="1"/>
  <c r="M20" i="46"/>
  <c r="N20" i="46" s="1"/>
  <c r="M186" i="10"/>
  <c r="N186" i="10" s="1"/>
  <c r="M179" i="10"/>
  <c r="N179" i="10" s="1"/>
  <c r="M143" i="10"/>
  <c r="N143" i="10" s="1"/>
  <c r="M137" i="10"/>
  <c r="N137" i="10" s="1"/>
  <c r="M75" i="10"/>
  <c r="N75" i="10" s="1"/>
  <c r="M67" i="10"/>
  <c r="N67" i="10" s="1"/>
  <c r="M26" i="10"/>
  <c r="N26" i="10" s="1"/>
  <c r="M20" i="10"/>
  <c r="N20" i="10" s="1"/>
  <c r="M185" i="10"/>
  <c r="N185" i="10" s="1"/>
  <c r="M176" i="10"/>
  <c r="N176" i="10" s="1"/>
  <c r="M142" i="10"/>
  <c r="N142" i="10" s="1"/>
  <c r="M136" i="10"/>
  <c r="N136" i="10" s="1"/>
  <c r="M74" i="10"/>
  <c r="N74" i="10" s="1"/>
  <c r="M66" i="10"/>
  <c r="N66" i="10" s="1"/>
  <c r="M25" i="10"/>
  <c r="N25" i="10" s="1"/>
  <c r="M19" i="10"/>
  <c r="N19" i="10" s="1"/>
  <c r="M184" i="10"/>
  <c r="N184" i="10" s="1"/>
  <c r="M147" i="10"/>
  <c r="N147" i="10" s="1"/>
  <c r="M141" i="10"/>
  <c r="N141" i="10" s="1"/>
  <c r="M135" i="10"/>
  <c r="N135" i="10" s="1"/>
  <c r="M73" i="10"/>
  <c r="N73" i="10" s="1"/>
  <c r="M65" i="10"/>
  <c r="N65" i="10" s="1"/>
  <c r="M24" i="10"/>
  <c r="N24" i="10" s="1"/>
  <c r="M18" i="10"/>
  <c r="N18" i="10" s="1"/>
  <c r="M182" i="10"/>
  <c r="N182" i="10" s="1"/>
  <c r="M146" i="10"/>
  <c r="N146" i="10" s="1"/>
  <c r="M140" i="10"/>
  <c r="N140" i="10" s="1"/>
  <c r="M134" i="10"/>
  <c r="N134" i="10" s="1"/>
  <c r="M72" i="10"/>
  <c r="N72" i="10" s="1"/>
  <c r="M29" i="10"/>
  <c r="N29" i="10" s="1"/>
  <c r="M23" i="10"/>
  <c r="N23" i="10" s="1"/>
  <c r="M17" i="10"/>
  <c r="N17" i="10" s="1"/>
  <c r="M181" i="10"/>
  <c r="N181" i="10" s="1"/>
  <c r="M145" i="10"/>
  <c r="N145" i="10" s="1"/>
  <c r="M139" i="10"/>
  <c r="N139" i="10" s="1"/>
  <c r="M133" i="10"/>
  <c r="N133" i="10" s="1"/>
  <c r="M69" i="10"/>
  <c r="N69" i="10" s="1"/>
  <c r="M28" i="10"/>
  <c r="N28" i="10" s="1"/>
  <c r="M22" i="10"/>
  <c r="N22" i="10" s="1"/>
  <c r="M16" i="10"/>
  <c r="N16" i="10" s="1"/>
  <c r="M180" i="10"/>
  <c r="N180" i="10" s="1"/>
  <c r="M144" i="10"/>
  <c r="N144" i="10" s="1"/>
  <c r="M138" i="10"/>
  <c r="N138" i="10" s="1"/>
  <c r="M76" i="10"/>
  <c r="N76" i="10" s="1"/>
  <c r="M68" i="10"/>
  <c r="N68" i="10" s="1"/>
  <c r="M27" i="10"/>
  <c r="N27" i="10" s="1"/>
  <c r="M15" i="10"/>
  <c r="N15" i="10" s="1"/>
  <c r="M187" i="10"/>
  <c r="N187" i="10" s="1"/>
  <c r="M21" i="10"/>
  <c r="N21" i="10" s="1"/>
  <c r="M13" i="10"/>
  <c r="N13" i="10" s="1"/>
  <c r="G73" i="5"/>
  <c r="D12" i="15" a="1"/>
  <c r="D30" i="15" a="1"/>
  <c r="N52" i="46" l="1"/>
  <c r="O3" i="46" s="1"/>
  <c r="N268" i="10"/>
  <c r="O3" i="10" s="1"/>
  <c r="N58" i="47"/>
  <c r="O3" i="47" s="1"/>
  <c r="N19" i="44"/>
  <c r="O3" i="44" s="1"/>
  <c r="C13" i="43"/>
  <c r="G30" i="15"/>
  <c r="F30" i="15" s="1"/>
  <c r="F31" i="15" s="1"/>
  <c r="D30" i="15"/>
  <c r="D31" i="15" s="1"/>
  <c r="G22" i="15"/>
  <c r="F22" i="15" s="1"/>
  <c r="D22" i="15"/>
  <c r="F14" i="15"/>
  <c r="F13" i="15"/>
  <c r="F12" i="15"/>
  <c r="D12" i="15"/>
  <c r="F11" i="15"/>
  <c r="F10" i="15"/>
  <c r="D10" i="15" a="1"/>
  <c r="D13" i="15" a="1"/>
  <c r="D11" i="15" a="1"/>
  <c r="D14" i="15" a="1"/>
  <c r="D14" i="15" l="1"/>
  <c r="E14" i="15" s="1"/>
  <c r="G14" i="15" s="1"/>
  <c r="D11" i="15"/>
  <c r="D10" i="15"/>
  <c r="D13" i="15"/>
  <c r="F23" i="15"/>
  <c r="F33" i="15" s="1"/>
  <c r="D11" i="21" s="1"/>
  <c r="E10" i="15"/>
  <c r="E22" i="15"/>
  <c r="E23" i="15" s="1"/>
  <c r="D23" i="15"/>
  <c r="G10" i="15"/>
  <c r="F15" i="15"/>
  <c r="D10" i="21" s="1"/>
  <c r="E30" i="15" s="1"/>
  <c r="E31" i="15" s="1"/>
  <c r="E13" i="15" l="1"/>
  <c r="G13" i="15" s="1"/>
  <c r="E12" i="15" s="1"/>
  <c r="G12" i="15" s="1"/>
  <c r="E11" i="15" s="1"/>
  <c r="G11" i="15" s="1"/>
  <c r="D15" i="15"/>
  <c r="E33" i="15"/>
  <c r="C11" i="21" s="1"/>
  <c r="E15" i="15"/>
  <c r="C10" i="21" s="1"/>
  <c r="D12" i="21"/>
  <c r="C12" i="21" l="1"/>
  <c r="C14"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Andreas Wagner  - cleansolution GmbH</author>
  </authors>
  <commentList>
    <comment ref="G10" authorId="0" shapeId="0" xr:uid="{C87EC18F-B4DC-44D1-B2BA-28B28BECEBDB}">
      <text>
        <r>
          <rPr>
            <b/>
            <sz val="9"/>
            <color indexed="81"/>
            <rFont val="Segoe UI"/>
            <family val="2"/>
          </rPr>
          <t xml:space="preserve">Bemerkung:
</t>
        </r>
        <r>
          <rPr>
            <sz val="9"/>
            <color indexed="81"/>
            <rFont val="Segoe UI"/>
            <family val="2"/>
          </rPr>
          <t>Bei 6 x wö. Reinigung und Faktor 268!</t>
        </r>
      </text>
    </comment>
    <comment ref="G11" authorId="0" shapeId="0" xr:uid="{66C8D589-5376-4AB8-816A-E1958E3D3A47}">
      <text>
        <r>
          <rPr>
            <b/>
            <sz val="9"/>
            <color indexed="81"/>
            <rFont val="Segoe UI"/>
            <family val="2"/>
          </rPr>
          <t xml:space="preserve">Bemerkung:
</t>
        </r>
        <r>
          <rPr>
            <sz val="9"/>
            <color indexed="81"/>
            <rFont val="Segoe UI"/>
            <family val="2"/>
          </rPr>
          <t>Bei 1 x wö. Reinigung und Faktor 52!</t>
        </r>
      </text>
    </comment>
    <comment ref="G12" authorId="0" shapeId="0" xr:uid="{38A5747D-6451-4CE3-B17A-2B260C3FF2CE}">
      <text>
        <r>
          <rPr>
            <b/>
            <sz val="9"/>
            <color indexed="81"/>
            <rFont val="Segoe UI"/>
            <family val="2"/>
          </rPr>
          <t xml:space="preserve">Bemerkung:
</t>
        </r>
        <r>
          <rPr>
            <sz val="9"/>
            <color indexed="81"/>
            <rFont val="Segoe UI"/>
            <family val="2"/>
          </rPr>
          <t>Bei 2 x wö. Reinigung und Faktor 92!</t>
        </r>
      </text>
    </comment>
    <comment ref="G13" authorId="0" shapeId="0" xr:uid="{2A6D4D4A-82BA-4DF1-BE78-6FCA0D62854B}">
      <text>
        <r>
          <rPr>
            <b/>
            <sz val="9"/>
            <color indexed="81"/>
            <rFont val="Segoe UI"/>
            <family val="2"/>
          </rPr>
          <t xml:space="preserve">Bemerkung:
</t>
        </r>
        <r>
          <rPr>
            <sz val="9"/>
            <color indexed="81"/>
            <rFont val="Segoe UI"/>
            <family val="2"/>
          </rPr>
          <t>Bei 5 x wö. Reinigung und Faktor 242!</t>
        </r>
      </text>
    </comment>
    <comment ref="G14" authorId="0" shapeId="0" xr:uid="{ECFAEFEE-5107-4B6A-90E3-41C0E3A41318}">
      <text>
        <r>
          <rPr>
            <b/>
            <sz val="9"/>
            <color indexed="81"/>
            <rFont val="Segoe UI"/>
            <family val="2"/>
          </rPr>
          <t xml:space="preserve">Bemerkung:
</t>
        </r>
        <r>
          <rPr>
            <sz val="9"/>
            <color indexed="81"/>
            <rFont val="Segoe UI"/>
            <family val="2"/>
          </rPr>
          <t>Bei 5 x wö. Reinigung und Faktor 231!</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<sst xmlns="http://schemas.openxmlformats.org/spreadsheetml/2006/main" count="2127" uniqueCount="888">
  <si>
    <t>.</t>
  </si>
  <si>
    <t>Allgemeine Hinweise zur Bearbeitung der Kalkulationsdatei</t>
  </si>
  <si>
    <t>Hinweise zur Bearbeitung der jeweiligen Tabellenblätter</t>
  </si>
  <si>
    <t>1.</t>
  </si>
  <si>
    <t>4.</t>
  </si>
  <si>
    <t>5.</t>
  </si>
  <si>
    <t>Legende der Bodenbeläge</t>
  </si>
  <si>
    <t>T</t>
  </si>
  <si>
    <t>Teppich</t>
  </si>
  <si>
    <t>FL</t>
  </si>
  <si>
    <t>Fliesen</t>
  </si>
  <si>
    <t>E</t>
  </si>
  <si>
    <t>H</t>
  </si>
  <si>
    <t>Holz</t>
  </si>
  <si>
    <t>Kautschuk</t>
  </si>
  <si>
    <t>L</t>
  </si>
  <si>
    <t>Linoleum</t>
  </si>
  <si>
    <t>Bieter (Firma):</t>
  </si>
  <si>
    <t>è</t>
  </si>
  <si>
    <t>Angabe der Firma</t>
  </si>
  <si>
    <t>Preisübersicht Kalkulation Gebäudereinigung (in € netto)</t>
  </si>
  <si>
    <t>Jahrespreis</t>
  </si>
  <si>
    <t>Jahresstunden</t>
  </si>
  <si>
    <t>€ / Stunde</t>
  </si>
  <si>
    <t>In den Preisen sind Material-, Maschinen- und Gerätekosten, sowie sonstige Nebenkosten enthalten.</t>
  </si>
  <si>
    <t>Bieter:</t>
  </si>
  <si>
    <t>GV</t>
  </si>
  <si>
    <t>1) Produktiver Stundenlohn</t>
  </si>
  <si>
    <t>2.2)  Rentenversicherung</t>
  </si>
  <si>
    <t>2.3)  Arbeitslosenversicherung</t>
  </si>
  <si>
    <t>2.5)  U2 Mutterschaftsaufwendungen</t>
  </si>
  <si>
    <t>2.6)  U3 Insolvenzgeldumlage</t>
  </si>
  <si>
    <t>2.7)  Gesetzliche Unfallversicherung</t>
  </si>
  <si>
    <t>Summe Sozialversicherungsbeiträge 2</t>
  </si>
  <si>
    <t>3.1)    Gesetzliche Feiertage</t>
  </si>
  <si>
    <t>3.1.1) Sozialversicherung auf Feiertage</t>
  </si>
  <si>
    <t>3.2)    Urlaubsentgelt</t>
  </si>
  <si>
    <t>3.2.1) Sozialversicherung auf Urlaubsentgelt</t>
  </si>
  <si>
    <t>3.3)    Tarifliche Arbeitsfreistellung</t>
  </si>
  <si>
    <t>3.3.1) Sozialversicherung auf Arbeitsfreistellung</t>
  </si>
  <si>
    <t>3.4)    Gesetzliche Lohnfortzahlung im Krankheitsfall</t>
  </si>
  <si>
    <t>3.4.1) Sozialversicherung auf Lohnfortzahlung im Krankheitsfall</t>
  </si>
  <si>
    <t xml:space="preserve">4) Zusätzliche auftragsbezogene, lohngebundene Kosten </t>
  </si>
  <si>
    <t>Summe Lohn- und lohngebundene Kosten 1, 2, 3 und 4</t>
  </si>
  <si>
    <t xml:space="preserve">5) Sonstige auftragsbezogene Kosten </t>
  </si>
  <si>
    <t>5.1)  Qualitätssicherung</t>
  </si>
  <si>
    <t>5.2)  Arbeitskleidung, Fahrtkostenzuschuss</t>
  </si>
  <si>
    <t>5.3)  Reinigungsmittel, Fertigungsmaterial</t>
  </si>
  <si>
    <t>5.5)  Maschinen (AfA, Wartung, Betriebskosten, Verschleiß)</t>
  </si>
  <si>
    <t>Zwischensumme sonstige auftragsbezogene Kosten 5</t>
  </si>
  <si>
    <t>6) Unternehmensbezogene Kosten</t>
  </si>
  <si>
    <t>6.1)  Technische Angestellte, inkl. Lohnfolgekosten</t>
  </si>
  <si>
    <t>6.2)  Kaufmännische Angestellte, inkl. Lohnfolgekosten</t>
  </si>
  <si>
    <t>6.3)  Fuhrparkkosten</t>
  </si>
  <si>
    <t xml:space="preserve">6.4)  sonstige Verwaltungskosten </t>
  </si>
  <si>
    <t>6.5)  Schwerbehindertenabgabe</t>
  </si>
  <si>
    <t>6.6)  Betriebsratskosten</t>
  </si>
  <si>
    <t>6.7)  Sonstige Kosten (Verbandsbeiträge, Zertifizierung etc.)</t>
  </si>
  <si>
    <t>6.8)  Vorfinanzierung Sozialversicherungsbeiträge</t>
  </si>
  <si>
    <t>Zwischensumme unternehmensbezogene Kosten 6</t>
  </si>
  <si>
    <t>7) Selbstkosten (Pos. 1 bis 6)</t>
  </si>
  <si>
    <t>8) Gewerbesteuer</t>
  </si>
  <si>
    <t xml:space="preserve">9) Zuschlag für Wagnis + Gewinn </t>
  </si>
  <si>
    <t>10 a) Kalkulationszuschlag inkl. Fertigungslohn (Pos. 7 bis 9)</t>
  </si>
  <si>
    <t xml:space="preserve">10 b) Kalkulationszuschlag abzüglich Fertigungslohn </t>
  </si>
  <si>
    <t>10 c) Stundenverrechnungssatz werktags (in €)</t>
  </si>
  <si>
    <t>Lohnkostenanteil</t>
  </si>
  <si>
    <t>Geplante Gewichtung Mitarbeitereinsatz</t>
  </si>
  <si>
    <t>Kontrollfeld</t>
  </si>
  <si>
    <t>4.1)  Sonstige Personalkosten z. B. Schulung und Einarbeitung</t>
  </si>
  <si>
    <t>4.2)  Haftpflichtversicherung</t>
  </si>
  <si>
    <t xml:space="preserve">5.1)  Qualitätssicherung </t>
  </si>
  <si>
    <t xml:space="preserve">5.2)  Arbeitskleidung  </t>
  </si>
  <si>
    <t xml:space="preserve">5.3)  EDV + Mobilfunkkosten </t>
  </si>
  <si>
    <t xml:space="preserve">5.4)  Fuhrparkkosten </t>
  </si>
  <si>
    <t xml:space="preserve">6.1)  sonstige Verwaltungskosten </t>
  </si>
  <si>
    <t>6.2)  Schwerbehindertenabgabe</t>
  </si>
  <si>
    <t>6.3)  Betriebsratskosten</t>
  </si>
  <si>
    <t>6.4)  Sonstige Kosten (Verbandsbeiträge, Zertifizierung etc.)</t>
  </si>
  <si>
    <t>6.5)  Vorfinanzierung Sozialversicherungsbeiträge</t>
  </si>
  <si>
    <t>Häufigkeit</t>
  </si>
  <si>
    <t>Turnus</t>
  </si>
  <si>
    <t xml:space="preserve">Anzahl Reinigungen/Jahr </t>
  </si>
  <si>
    <t>keine Reinigung</t>
  </si>
  <si>
    <t>k. R.</t>
  </si>
  <si>
    <t>1 x monatlich</t>
  </si>
  <si>
    <t>1M</t>
  </si>
  <si>
    <t>1 x wöchentlich</t>
  </si>
  <si>
    <t>2 x wöchentlich</t>
  </si>
  <si>
    <t>3 x wöchentlich</t>
  </si>
  <si>
    <t>5 x wöchentlich</t>
  </si>
  <si>
    <t>A</t>
  </si>
  <si>
    <t>C</t>
  </si>
  <si>
    <t>D</t>
  </si>
  <si>
    <t>F</t>
  </si>
  <si>
    <t>G</t>
  </si>
  <si>
    <t>Leistung:</t>
  </si>
  <si>
    <t>Unterhaltsreinigung</t>
  </si>
  <si>
    <t>Objekt:</t>
  </si>
  <si>
    <t>Raum-
nummer</t>
  </si>
  <si>
    <t>Boden-
art</t>
  </si>
  <si>
    <t>Grund-
fläche</t>
  </si>
  <si>
    <t>Raum-gruppe</t>
  </si>
  <si>
    <t>Jahres-
faktor</t>
  </si>
  <si>
    <t>Jahres-
reinigungs-
fläche m²</t>
  </si>
  <si>
    <t>Leistung
m²/h</t>
  </si>
  <si>
    <t>Jahres-
stunden</t>
  </si>
  <si>
    <t>Monats-
stunden</t>
  </si>
  <si>
    <t>Monats-
kosten</t>
  </si>
  <si>
    <t>Bemerkung</t>
  </si>
  <si>
    <t>Erdgeschoss (EG)</t>
  </si>
  <si>
    <r>
      <t xml:space="preserve">3) Lohnfolgekosten </t>
    </r>
    <r>
      <rPr>
        <sz val="8"/>
        <rFont val="Arial"/>
        <family val="2"/>
      </rPr>
      <t>(Soziallöhne)</t>
    </r>
  </si>
  <si>
    <t>Jahresreinigungsfläche gesamt:</t>
  </si>
  <si>
    <t>kalkulierte Monatskosten gesamt:</t>
  </si>
  <si>
    <t>Jahres-
kosten</t>
  </si>
  <si>
    <t>Bemerkungen:</t>
  </si>
  <si>
    <t>SVS
UR</t>
  </si>
  <si>
    <t>Kalkulation des Stundenverrechnungssatzes Unterhaltsreinigung (UR) -auftragsbezogen-</t>
  </si>
  <si>
    <t>Stundenlohn mit Zulagen</t>
  </si>
  <si>
    <t>Kalkulation des Stundenverrechnungssatz Objektleitung (OL) -auftragsbezogen-</t>
  </si>
  <si>
    <t>4.3)  Sonstige Personalkosten z. B. Schulung und Einarbeitung</t>
  </si>
  <si>
    <t>4.4)  Haftpflichtversicherung</t>
  </si>
  <si>
    <t>Stundenlohn (in €)</t>
  </si>
  <si>
    <t>1.1)  freiwillige Zulagen (übertarifliche Entlohnung) (in €)</t>
  </si>
  <si>
    <t>Summe Erdgeschoss (EG)</t>
  </si>
  <si>
    <t>Stundenverrechnungssatz Unterhaltsreinigung - UR (werktags)</t>
  </si>
  <si>
    <t>Stundenverrechnungssatz Objektleitung - OL (werktags)</t>
  </si>
  <si>
    <t>Regieleistungen (in € netto)</t>
  </si>
  <si>
    <t>€ / m²</t>
  </si>
  <si>
    <t>kalkulierte Monatsstunden gesamt:</t>
  </si>
  <si>
    <t xml:space="preserve">Stundenverrechnungssatz OL (in €) - werktags - </t>
  </si>
  <si>
    <t>Kalk.</t>
  </si>
  <si>
    <t xml:space="preserve"> - - -</t>
  </si>
  <si>
    <t>Objekte</t>
  </si>
  <si>
    <t>4.2)  Aufsichts- und Kontrollkosten Objektleitung inkl. Lohnfolgekosten</t>
  </si>
  <si>
    <t>4.1)  Vorarbeiter inkl. Lohnfolgekosten</t>
  </si>
  <si>
    <t>Raumgruppen mit Leistung m² pro Stunde</t>
  </si>
  <si>
    <t>3.5)    zusätzliches Urlaubsgeld</t>
  </si>
  <si>
    <t>3.5.1) Sozialversicherung auf zusätzliches Urlaubsgeld</t>
  </si>
  <si>
    <t>Raumbezeichnung</t>
  </si>
  <si>
    <t>Summe Sozialversicherungsbeiträge und Soziallöhne 2 und 3</t>
  </si>
  <si>
    <t>Leistung m² 
pro Stunde</t>
  </si>
  <si>
    <t>Z1</t>
  </si>
  <si>
    <t>BE</t>
  </si>
  <si>
    <t>Beton</t>
  </si>
  <si>
    <t>PA</t>
  </si>
  <si>
    <t>Parkett</t>
  </si>
  <si>
    <t>PVC</t>
  </si>
  <si>
    <t>Polyvinylchlorid</t>
  </si>
  <si>
    <t>NAST</t>
  </si>
  <si>
    <t>Naturstein</t>
  </si>
  <si>
    <t>KA</t>
  </si>
  <si>
    <t>LA</t>
  </si>
  <si>
    <t>Laminat</t>
  </si>
  <si>
    <t>GUNO</t>
  </si>
  <si>
    <t>Gumminoppe</t>
  </si>
  <si>
    <t>SAUB</t>
  </si>
  <si>
    <t>Sauberlaufzone</t>
  </si>
  <si>
    <t>A5</t>
  </si>
  <si>
    <t>A1</t>
  </si>
  <si>
    <t>A2</t>
  </si>
  <si>
    <t>C2</t>
  </si>
  <si>
    <t>D2</t>
  </si>
  <si>
    <t>F6</t>
  </si>
  <si>
    <t>F1</t>
  </si>
  <si>
    <t>F2</t>
  </si>
  <si>
    <t>F5</t>
  </si>
  <si>
    <t>G1</t>
  </si>
  <si>
    <t>G2</t>
  </si>
  <si>
    <t>G5</t>
  </si>
  <si>
    <t>H1</t>
  </si>
  <si>
    <t>H2</t>
  </si>
  <si>
    <t>H3</t>
  </si>
  <si>
    <t>I5</t>
  </si>
  <si>
    <t>K2</t>
  </si>
  <si>
    <t>K3</t>
  </si>
  <si>
    <t>keine regelmäßige Reinigung</t>
  </si>
  <si>
    <t>Bühne</t>
  </si>
  <si>
    <t>M2</t>
  </si>
  <si>
    <t>M3</t>
  </si>
  <si>
    <t>Reinigungsräume</t>
  </si>
  <si>
    <t>I</t>
  </si>
  <si>
    <t>K</t>
  </si>
  <si>
    <t>M</t>
  </si>
  <si>
    <t>N</t>
  </si>
  <si>
    <t>P</t>
  </si>
  <si>
    <t>Bearbeitung der Kalkulationsdatei</t>
  </si>
  <si>
    <t>Midijob</t>
  </si>
  <si>
    <t>Voll-SV</t>
  </si>
  <si>
    <t>Durchschnittlicher Lohnkostenanteil aus Voll-SV, Midijob und GV</t>
  </si>
  <si>
    <t>Durchschnittlicher Kalkulationszuschlag aus Voll-SV, Midijob und GV</t>
  </si>
  <si>
    <t xml:space="preserve">Durchschnittlicher Stundenverrechnungssatz UR aus Voll-SV, Midijob und GV (in €) - werktags - </t>
  </si>
  <si>
    <t>5.2)  externe Qualitätssicherung</t>
  </si>
  <si>
    <t>5.3)  Arbeitskleidung, Fahrtkostenzuschuss</t>
  </si>
  <si>
    <t>5.4)  Reinigungsmittel, Fertigungsmaterial</t>
  </si>
  <si>
    <t>5.5)  Sondereinzelkosten z. B. Moppwäsche, etc.</t>
  </si>
  <si>
    <t>5.6)  Maschinen (AfA, Wartung, Betriebskosten, Verschleiß)</t>
  </si>
  <si>
    <t>bis 50 m²</t>
  </si>
  <si>
    <t>ab 50 m²</t>
  </si>
  <si>
    <t>Kalkulation des Stundenverrechnungssatzes Abrufreinigung (AR) -auftragsbezogen-</t>
  </si>
  <si>
    <t xml:space="preserve">Durchschnittlicher Stundenverrechnungssatz AR aus Voll-SV, Midijob und GV (in €) - werktags - </t>
  </si>
  <si>
    <t>5.4)  Sondereinzelkosten z. B. Moppwäsche, etc.</t>
  </si>
  <si>
    <t>Tage Urlaub pro Mitarbeiter und Jahr:</t>
  </si>
  <si>
    <t>durchschnittliche Tage tarifliche Arbeitsfreistellung pro Mitarbeiter und Jahr:</t>
  </si>
  <si>
    <t>durchschnittliche Krankheitstage pro Mitarbeiter und Jahr:</t>
  </si>
  <si>
    <t>2.4)  Pflegeversicherung</t>
  </si>
  <si>
    <r>
      <t xml:space="preserve">Gesamtsumme
</t>
    </r>
    <r>
      <rPr>
        <b/>
        <sz val="10"/>
        <color theme="1"/>
        <rFont val="Arial"/>
        <family val="2"/>
      </rPr>
      <t>Unterhaltsreinigung (UR)</t>
    </r>
  </si>
  <si>
    <t>Adresse:</t>
  </si>
  <si>
    <t>Grundfläche gesamt:</t>
  </si>
  <si>
    <t xml:space="preserve">2.1)  Krankenversicherung - inkl. kassenindividueller Zusatzbeitrag </t>
  </si>
  <si>
    <t>durchschnittliche Tage Arbeitsfreistellung pro Mitarbeiter und Jahr:</t>
  </si>
  <si>
    <t>3.3)    Arbeitsfreistellung</t>
  </si>
  <si>
    <t>Gesamtsumme UR</t>
  </si>
  <si>
    <t>Tariflicher Stundenlohn 01.01.2026 Lohngruppe 1 (in €)</t>
  </si>
  <si>
    <t>1. Obergeschoss (OG1)</t>
  </si>
  <si>
    <t>Summe 1. Obergeschoss (OG1)</t>
  </si>
  <si>
    <t>2. Obergeschoss (OG2)</t>
  </si>
  <si>
    <t>Summe 2. Obergeschoss (OG2)</t>
  </si>
  <si>
    <t>bis 10 m²</t>
  </si>
  <si>
    <t>ab 10 m²</t>
  </si>
  <si>
    <r>
      <t>2) Sozialversicherung</t>
    </r>
    <r>
      <rPr>
        <sz val="8"/>
        <rFont val="Arial"/>
        <family val="2"/>
      </rPr>
      <t xml:space="preserve"> (Arbeitgeberanteil) - 2026</t>
    </r>
  </si>
  <si>
    <t>5.7)  Robotik (AfA, Wartung, Betriebskosten, Verschleiß)</t>
  </si>
  <si>
    <t>5.6)  Robotik (AfA, Wartung, Betriebskosten, Verschleiß)</t>
  </si>
  <si>
    <t>Sonderreinigung (werktags)</t>
  </si>
  <si>
    <t>Sonderreinigung (sonn- und feiertags)</t>
  </si>
  <si>
    <t>Desinfektionsreinigung - Mittel stellt der AG - (werktags)</t>
  </si>
  <si>
    <t>Grundreinigung (werktags)</t>
  </si>
  <si>
    <t>Baureinigung (werktags)</t>
  </si>
  <si>
    <t>Fliesenboden Sanitärbereich maschinell grundreinigen (werktags)</t>
  </si>
  <si>
    <t>Steinboden maschinell grundreinigen (werktags)</t>
  </si>
  <si>
    <t>Linoleumboden maschinell grundreinigen (werktags)</t>
  </si>
  <si>
    <t>Linoleumboden maschinell grundreinigen und mind. 2-fach beschichten (werktags)</t>
  </si>
  <si>
    <t xml:space="preserve">PVC-Boden maschinell grundreinigen (werktags)  </t>
  </si>
  <si>
    <t>PVC-Boden maschinell grundreinigen und mind. 2-fach beschichten (werktags)</t>
  </si>
  <si>
    <t xml:space="preserve">Vinyl-/ Kautschukboden maschinell grundreinigen (werktags) </t>
  </si>
  <si>
    <t xml:space="preserve">Vinyl-/ Kautschukboden maschinell grundreinigen und einpflegen (werktags) </t>
  </si>
  <si>
    <t>Holzboden/Parkett maschinell grundreinigen (werktags)</t>
  </si>
  <si>
    <t>Holzboden/Parkett maschinell grundreinigen und einpflegen (werktags)</t>
  </si>
  <si>
    <t>Teppichreinigung Sprühextraktion (werktags)</t>
  </si>
  <si>
    <t>Teppichreinigung Kombiverfahren (werktags)</t>
  </si>
  <si>
    <t>Raum-gruppen-turnus</t>
  </si>
  <si>
    <t>Objektspezifische Hinweise</t>
  </si>
  <si>
    <t>6 x wöchentlich</t>
  </si>
  <si>
    <r>
      <t xml:space="preserve">Als Berechnungsgrundlage dient eine Zuschlagskalkulation angelehnt an die Vorlagen des Bundesinnungsverbandes des Gebäudereiniger-Handwerks. 
Für die rechnerische und wirtschaftliche Überprüfung Ihres Angebotes muss die Stundenverrechnungssatzkalkulation OL zwingend vollständig, auftragsbezogen und auskömmlich ausgefüllt werden. Hierzu sind alle </t>
    </r>
    <r>
      <rPr>
        <sz val="10"/>
        <color theme="9" tint="-0.249977111117893"/>
        <rFont val="Arial"/>
        <family val="2"/>
      </rPr>
      <t>grün</t>
    </r>
    <r>
      <rPr>
        <sz val="10"/>
        <rFont val="Arial"/>
        <family val="2"/>
      </rPr>
      <t xml:space="preserve"> hinterlegten Felder aus-zufüllen. Es ist darauf zu achten, dass jede einzelne Position ausgefüllt wird, gegebenenfalls mit dem Zahlenwert "0". Bit-
te tragen Sie jeweils die Zuschläge in % in die Stundenverrechnungssatzkalkulation OL bezogen auf den Produktivlohn ein. 
Kalkulationen, bei denen die Sozialversicherungen (Arbeitgeberanteil); bei der Krankenversicherung inkl. kassenindividu-
eller Zusatzbeiträge; nicht mindestens den gesetzlichen Bestimmungen zum Zeitpunkt der Angebotsabgabe entsprechen, führen wegen Abweichung der verbindlichen Kalkulationsvorgabe zwingend zum Ausschluss Ihres Angebotes.
Eine Unterschreitung der Lohnfolgekosten (Soziallöhne) aus den von Ihnen dargelegten firmenspezifischen Angaben im Stundenverrechnungssatz OL zur Ermittlung der produktiven Arbeitstage pro Objektleitung und Jahr Ihres Unternehmens, im Durchschnitt einer 5-Tage-Woche (verbindliche Kalkulationsvorgabe), führt wegen Abweichung der verbindlichen Kalkulationsvorgabe zwingend zum Ausschluss Ihres Angebotes. Kalkulationen, bei denen die Sozialversicherungen auf die Lohnfolgekosten nicht mindestens den gesetzlichen Bestimmungen zum Zeitpunkt der Angebotsabgabe entsprechen, führen wegen Abweichung der verbindlichen Kalkulationsvorgabe zwingend zum Ausschluss Ihres Angebotes. 
Bitte beachten Sie, dass der von Ihnen kalkulierte Stundenlohn für die Objektleitung mindestens der in der "Eigenerklärung zur Eignung und zu Ausschlussgründen" geforderten Mindestqualifikation, der geforderten Sprachkenntnisse sowie der geforderten Berufserfahrung der eingesetzten Objektleitung realistisch und entsprechend branchenüblich sein muss. Unrealistische (zu niedrige) bzw. nicht branchenübliche Stundenlöhne führen zum Ausschluss Ihres Angebotes.</t>
    </r>
  </si>
  <si>
    <t>AR</t>
  </si>
  <si>
    <t>Kosten pro 
Reinigung</t>
  </si>
  <si>
    <t>SVS
AR</t>
  </si>
  <si>
    <t>Stunden
pro Reinigung</t>
  </si>
  <si>
    <t>Stunden pro Reinigung:</t>
  </si>
  <si>
    <t>Kosten pro Reinigung:</t>
  </si>
  <si>
    <t>1.) Erläuterungen zur Kalkulationsdatei - Bezirksverband Pfalz - Pfalztheater Kaiserslautern</t>
  </si>
  <si>
    <r>
      <rPr>
        <b/>
        <sz val="7"/>
        <rFont val="Arial"/>
        <family val="2"/>
      </rPr>
      <t>Großes Haus</t>
    </r>
    <r>
      <rPr>
        <sz val="7"/>
        <rFont val="Arial"/>
        <family val="2"/>
      </rPr>
      <t xml:space="preserve">
Willy-Brandt-Platz 4+5
67657 Kaiserslautern</t>
    </r>
  </si>
  <si>
    <r>
      <rPr>
        <b/>
        <sz val="7"/>
        <rFont val="Arial"/>
        <family val="2"/>
      </rPr>
      <t>Probebühne Mühlstraße</t>
    </r>
    <r>
      <rPr>
        <sz val="7"/>
        <rFont val="Arial"/>
        <family val="2"/>
      </rPr>
      <t xml:space="preserve">
Mühlstraße 10
67659 Kaiserslautern</t>
    </r>
  </si>
  <si>
    <r>
      <rPr>
        <b/>
        <sz val="7"/>
        <rFont val="Arial"/>
        <family val="2"/>
      </rPr>
      <t>Werkstatt Blechhammer</t>
    </r>
    <r>
      <rPr>
        <sz val="7"/>
        <rFont val="Arial"/>
        <family val="2"/>
      </rPr>
      <t xml:space="preserve">
Blechhammerweg 51
67659 Kaiserslautern</t>
    </r>
  </si>
  <si>
    <r>
      <rPr>
        <b/>
        <sz val="7"/>
        <rFont val="Arial"/>
        <family val="2"/>
      </rPr>
      <t>Werkstatt Lauterstraße</t>
    </r>
    <r>
      <rPr>
        <sz val="7"/>
        <rFont val="Arial"/>
        <family val="2"/>
      </rPr>
      <t xml:space="preserve">
Lauterstraße 135
67657 Kaiserslautern</t>
    </r>
  </si>
  <si>
    <t>Villa Munzinger</t>
  </si>
  <si>
    <t>6.) UR-01</t>
  </si>
  <si>
    <t>6.) UR-02</t>
  </si>
  <si>
    <t>6.) UR-03</t>
  </si>
  <si>
    <t>6.) UR-04</t>
  </si>
  <si>
    <t>6.) UR-05</t>
  </si>
  <si>
    <t>6.) AR-01</t>
  </si>
  <si>
    <t>6.) AR-02</t>
  </si>
  <si>
    <t>Ebene U1</t>
  </si>
  <si>
    <t>Summe Ebene U1</t>
  </si>
  <si>
    <t>Ebene 0</t>
  </si>
  <si>
    <t>Summe Ebene 0</t>
  </si>
  <si>
    <t>Ebene 1</t>
  </si>
  <si>
    <t>Summe Ebene 1</t>
  </si>
  <si>
    <t>Ebene 2</t>
  </si>
  <si>
    <t>Summe Ebene 2</t>
  </si>
  <si>
    <t>Ebene 3</t>
  </si>
  <si>
    <t>4.10</t>
  </si>
  <si>
    <t>Halle</t>
  </si>
  <si>
    <t>Stuhllager</t>
  </si>
  <si>
    <t>4.11</t>
  </si>
  <si>
    <t>Eingangsbereich</t>
  </si>
  <si>
    <t>Aufzug 1</t>
  </si>
  <si>
    <t>4.12</t>
  </si>
  <si>
    <t>Requisitenwerkstatt</t>
  </si>
  <si>
    <t>4.13</t>
  </si>
  <si>
    <t>Tischlerei</t>
  </si>
  <si>
    <t>4.14</t>
  </si>
  <si>
    <t>Schlosserei</t>
  </si>
  <si>
    <t>4.15</t>
  </si>
  <si>
    <t>Tapezierwerkstatt</t>
  </si>
  <si>
    <t>Büro Tapezierwerkstatt</t>
  </si>
  <si>
    <t>4.16</t>
  </si>
  <si>
    <t>Elektrowerkstatt</t>
  </si>
  <si>
    <t>4.17</t>
  </si>
  <si>
    <t>Flur</t>
  </si>
  <si>
    <t>4.18</t>
  </si>
  <si>
    <t>Büro Haustechnik</t>
  </si>
  <si>
    <t>4.19</t>
  </si>
  <si>
    <t>Aufenthalt/Umkleide Beleuchtung</t>
  </si>
  <si>
    <t>4.20</t>
  </si>
  <si>
    <t>Waschraum/Dusche Bühnenarbeiter</t>
  </si>
  <si>
    <t>4.21</t>
  </si>
  <si>
    <t>Umkleide Damen</t>
  </si>
  <si>
    <t>4.22</t>
  </si>
  <si>
    <t>Dusche Damen</t>
  </si>
  <si>
    <t>4.23</t>
  </si>
  <si>
    <t>Aufenthalt Technik</t>
  </si>
  <si>
    <t>4.23.1</t>
  </si>
  <si>
    <t>Aufenthalt Raucher</t>
  </si>
  <si>
    <t>4.24.1</t>
  </si>
  <si>
    <t>Umkleide</t>
  </si>
  <si>
    <t>4.24</t>
  </si>
  <si>
    <t xml:space="preserve">Dusche </t>
  </si>
  <si>
    <t>4.25</t>
  </si>
  <si>
    <t>WC Herren</t>
  </si>
  <si>
    <t>4.26</t>
  </si>
  <si>
    <t>WC Damen</t>
  </si>
  <si>
    <t>4.27</t>
  </si>
  <si>
    <t>Reinigungsraum Eigenreinigung</t>
  </si>
  <si>
    <t>4.28</t>
  </si>
  <si>
    <t>Pförtner</t>
  </si>
  <si>
    <t>4.29</t>
  </si>
  <si>
    <t>4.30</t>
  </si>
  <si>
    <t>Hausinspektoren</t>
  </si>
  <si>
    <t>4.31</t>
  </si>
  <si>
    <t>Serverraum</t>
  </si>
  <si>
    <t>Kostümfundus</t>
  </si>
  <si>
    <t>4.32</t>
  </si>
  <si>
    <t>Elektroraum</t>
  </si>
  <si>
    <t>4.33</t>
  </si>
  <si>
    <t>4.34</t>
  </si>
  <si>
    <t>Stimmzimmer I</t>
  </si>
  <si>
    <t>4.35</t>
  </si>
  <si>
    <t>Stimmzimmer II</t>
  </si>
  <si>
    <t>4.36</t>
  </si>
  <si>
    <t>Stimmzimmer III</t>
  </si>
  <si>
    <t>4.45</t>
  </si>
  <si>
    <t>Instrumente</t>
  </si>
  <si>
    <t>4.46</t>
  </si>
  <si>
    <t>Abobüro</t>
  </si>
  <si>
    <t>4.47</t>
  </si>
  <si>
    <t>Büro Marketing</t>
  </si>
  <si>
    <t>4.49</t>
  </si>
  <si>
    <t>Orchestergraben</t>
  </si>
  <si>
    <t>4.55</t>
  </si>
  <si>
    <t>Vorverkaufskasse</t>
  </si>
  <si>
    <t>4.57</t>
  </si>
  <si>
    <t>Abokasse</t>
  </si>
  <si>
    <t>4.59</t>
  </si>
  <si>
    <t>4.60</t>
  </si>
  <si>
    <t>4.61</t>
  </si>
  <si>
    <t>WC Behinderte</t>
  </si>
  <si>
    <t xml:space="preserve">4.62 </t>
  </si>
  <si>
    <t>Flur inkl. Stufen</t>
  </si>
  <si>
    <t>4.63</t>
  </si>
  <si>
    <t>4.53</t>
  </si>
  <si>
    <t>Unteres Foyer (mit großem Spiegel)</t>
  </si>
  <si>
    <t>Z</t>
  </si>
  <si>
    <t xml:space="preserve"> 5.1</t>
  </si>
  <si>
    <t>Vorraum</t>
  </si>
  <si>
    <t>Aufzug 3</t>
  </si>
  <si>
    <t xml:space="preserve"> 5.2</t>
  </si>
  <si>
    <t>Foyer Werkstattbühne</t>
  </si>
  <si>
    <t>5.2a</t>
  </si>
  <si>
    <t xml:space="preserve"> 5.3</t>
  </si>
  <si>
    <t>WC Behinderten</t>
  </si>
  <si>
    <t xml:space="preserve"> 5.4</t>
  </si>
  <si>
    <t xml:space="preserve"> 5.5</t>
  </si>
  <si>
    <t xml:space="preserve"> 5.6</t>
  </si>
  <si>
    <t xml:space="preserve"> 5.7</t>
  </si>
  <si>
    <t>Werkstattbühne</t>
  </si>
  <si>
    <t>BÜBO</t>
  </si>
  <si>
    <t xml:space="preserve"> 5.8</t>
  </si>
  <si>
    <t>Probebühne II</t>
  </si>
  <si>
    <t xml:space="preserve"> 5.9</t>
  </si>
  <si>
    <t>Umkleide Solo Damen</t>
  </si>
  <si>
    <t xml:space="preserve"> 5.10</t>
  </si>
  <si>
    <t>Sanitärbereich</t>
  </si>
  <si>
    <t xml:space="preserve"> 5.11</t>
  </si>
  <si>
    <t xml:space="preserve"> 5.12</t>
  </si>
  <si>
    <t xml:space="preserve"> 5.13</t>
  </si>
  <si>
    <t xml:space="preserve"> 5.14</t>
  </si>
  <si>
    <t xml:space="preserve"> 5.15</t>
  </si>
  <si>
    <t>Umkleide Solo Gast</t>
  </si>
  <si>
    <t xml:space="preserve"> 5.16</t>
  </si>
  <si>
    <t xml:space="preserve"> 5.17</t>
  </si>
  <si>
    <t xml:space="preserve"> 5.18</t>
  </si>
  <si>
    <t xml:space="preserve"> 5.19</t>
  </si>
  <si>
    <t>Umkleide Chor Damen</t>
  </si>
  <si>
    <t>5.19a</t>
  </si>
  <si>
    <t>Abstellraum</t>
  </si>
  <si>
    <t xml:space="preserve"> 5.20</t>
  </si>
  <si>
    <t xml:space="preserve"> 5.21</t>
  </si>
  <si>
    <t xml:space="preserve"> 5.22</t>
  </si>
  <si>
    <t>Dusche</t>
  </si>
  <si>
    <t xml:space="preserve"> 5.23</t>
  </si>
  <si>
    <t xml:space="preserve"> 5.24</t>
  </si>
  <si>
    <t xml:space="preserve"> 5.24.1</t>
  </si>
  <si>
    <t>Umkleide Extra Chor Damen</t>
  </si>
  <si>
    <t xml:space="preserve"> 5.25</t>
  </si>
  <si>
    <t>Probe Ensemble</t>
  </si>
  <si>
    <t xml:space="preserve"> 5.26</t>
  </si>
  <si>
    <t>Büro Aufenthalt Ankleider</t>
  </si>
  <si>
    <t xml:space="preserve"> 5.27</t>
  </si>
  <si>
    <t>Probe Solisten</t>
  </si>
  <si>
    <t xml:space="preserve"> 5.28</t>
  </si>
  <si>
    <t xml:space="preserve"> 5.29</t>
  </si>
  <si>
    <t xml:space="preserve"> 5.30</t>
  </si>
  <si>
    <t>Ballettmeister</t>
  </si>
  <si>
    <t xml:space="preserve"> 5.31</t>
  </si>
  <si>
    <t xml:space="preserve"> 5.32</t>
  </si>
  <si>
    <t xml:space="preserve"> 5.33</t>
  </si>
  <si>
    <t>Reinigungsraum</t>
  </si>
  <si>
    <t xml:space="preserve"> 5.34</t>
  </si>
  <si>
    <t xml:space="preserve"> 5.35</t>
  </si>
  <si>
    <t>Untere Kantine</t>
  </si>
  <si>
    <t xml:space="preserve"> 5.36</t>
  </si>
  <si>
    <t>Abendmaske</t>
  </si>
  <si>
    <t xml:space="preserve"> 5.37</t>
  </si>
  <si>
    <t>Requisite</t>
  </si>
  <si>
    <t xml:space="preserve"> 5.38</t>
  </si>
  <si>
    <t xml:space="preserve"> 5.39</t>
  </si>
  <si>
    <t xml:space="preserve"> 5.40</t>
  </si>
  <si>
    <t xml:space="preserve">Abendmaske </t>
  </si>
  <si>
    <t>Getränke/Aufenthalt</t>
  </si>
  <si>
    <t xml:space="preserve"> 5.41</t>
  </si>
  <si>
    <t>Elektro-Relaisraum</t>
  </si>
  <si>
    <t xml:space="preserve"> 5.42</t>
  </si>
  <si>
    <t>Schleuse</t>
  </si>
  <si>
    <t xml:space="preserve"> 5.43</t>
  </si>
  <si>
    <t>Requisitenküche</t>
  </si>
  <si>
    <t xml:space="preserve"> 5.44</t>
  </si>
  <si>
    <t>Scheinwerferraum</t>
  </si>
  <si>
    <t xml:space="preserve"> 5.45</t>
  </si>
  <si>
    <t xml:space="preserve"> 5.47</t>
  </si>
  <si>
    <t xml:space="preserve"> 5.48</t>
  </si>
  <si>
    <t>Hinterbühne</t>
  </si>
  <si>
    <t xml:space="preserve"> 5.49</t>
  </si>
  <si>
    <t>Kulissenlager</t>
  </si>
  <si>
    <t xml:space="preserve"> 5.50</t>
  </si>
  <si>
    <t>Seitenbühne</t>
  </si>
  <si>
    <t xml:space="preserve"> 5.51</t>
  </si>
  <si>
    <t xml:space="preserve"> 5.52</t>
  </si>
  <si>
    <t>Flur Bühnenhaus</t>
  </si>
  <si>
    <t xml:space="preserve"> 5.53</t>
  </si>
  <si>
    <t xml:space="preserve"> 5.54</t>
  </si>
  <si>
    <t>Sanitätsraum</t>
  </si>
  <si>
    <t xml:space="preserve"> 5.55</t>
  </si>
  <si>
    <t xml:space="preserve"> 5.61</t>
  </si>
  <si>
    <t xml:space="preserve"> 5.62</t>
  </si>
  <si>
    <t xml:space="preserve"> 5.63</t>
  </si>
  <si>
    <t xml:space="preserve"> 5.64</t>
  </si>
  <si>
    <t>Pyroraum</t>
  </si>
  <si>
    <t xml:space="preserve"> 5.65</t>
  </si>
  <si>
    <t>5.56</t>
  </si>
  <si>
    <t>Hauptfoyer inkl. Treppen</t>
  </si>
  <si>
    <t>T/NAST</t>
  </si>
  <si>
    <t>5.57</t>
  </si>
  <si>
    <t>Zuschauersaal Parkett I-III</t>
  </si>
  <si>
    <t>5.58</t>
  </si>
  <si>
    <t>Lichtregie</t>
  </si>
  <si>
    <t>5.59</t>
  </si>
  <si>
    <t>Projektion</t>
  </si>
  <si>
    <t>5.60</t>
  </si>
  <si>
    <t>Tonregie</t>
  </si>
  <si>
    <t>P-AR</t>
  </si>
  <si>
    <t xml:space="preserve"> 6.1</t>
  </si>
  <si>
    <t xml:space="preserve">Flur </t>
  </si>
  <si>
    <t xml:space="preserve"> 6.2</t>
  </si>
  <si>
    <t xml:space="preserve"> 6.3</t>
  </si>
  <si>
    <t xml:space="preserve"> 6.4</t>
  </si>
  <si>
    <t>Umkleide Solo Herren</t>
  </si>
  <si>
    <t xml:space="preserve"> 6.5</t>
  </si>
  <si>
    <t xml:space="preserve"> 6.6</t>
  </si>
  <si>
    <t xml:space="preserve"> 6.7</t>
  </si>
  <si>
    <t xml:space="preserve"> 6.8</t>
  </si>
  <si>
    <t xml:space="preserve"> 6.9</t>
  </si>
  <si>
    <t xml:space="preserve"> 6.10</t>
  </si>
  <si>
    <t xml:space="preserve"> 6.11</t>
  </si>
  <si>
    <t xml:space="preserve"> 6.12</t>
  </si>
  <si>
    <t xml:space="preserve"> 6.13</t>
  </si>
  <si>
    <t xml:space="preserve">Umkleide Solo </t>
  </si>
  <si>
    <t xml:space="preserve"> 6.14</t>
  </si>
  <si>
    <t xml:space="preserve"> 6.15</t>
  </si>
  <si>
    <t xml:space="preserve"> 6.16</t>
  </si>
  <si>
    <t xml:space="preserve"> 6.17</t>
  </si>
  <si>
    <t xml:space="preserve"> 6.18</t>
  </si>
  <si>
    <t xml:space="preserve"> 6.19</t>
  </si>
  <si>
    <t xml:space="preserve"> 6.20</t>
  </si>
  <si>
    <t>Umkleide Chor Herren</t>
  </si>
  <si>
    <t>6.20a</t>
  </si>
  <si>
    <t>6.21</t>
  </si>
  <si>
    <t xml:space="preserve"> 6.22</t>
  </si>
  <si>
    <t xml:space="preserve"> 6.23</t>
  </si>
  <si>
    <t xml:space="preserve"> 6.24</t>
  </si>
  <si>
    <t xml:space="preserve"> 6.25</t>
  </si>
  <si>
    <t>Umkleide Ballett Herren</t>
  </si>
  <si>
    <t xml:space="preserve"> 6.26</t>
  </si>
  <si>
    <t xml:space="preserve"> 6.27</t>
  </si>
  <si>
    <t>Umkleide Extra Chor Herren</t>
  </si>
  <si>
    <t xml:space="preserve"> 6.28</t>
  </si>
  <si>
    <t>Büro Abenddirektor + Kapellmeister</t>
  </si>
  <si>
    <t xml:space="preserve"> 6.29</t>
  </si>
  <si>
    <t>Büro Ausstattungsleiter/Statistenfüh.</t>
  </si>
  <si>
    <t xml:space="preserve"> 6.30</t>
  </si>
  <si>
    <t>Büro Chordirektor</t>
  </si>
  <si>
    <t xml:space="preserve"> 6.31</t>
  </si>
  <si>
    <t>Büro 1. Kapellmeister</t>
  </si>
  <si>
    <t xml:space="preserve"> 6.32</t>
  </si>
  <si>
    <t>Büro Personalrat</t>
  </si>
  <si>
    <t xml:space="preserve"> 6.33</t>
  </si>
  <si>
    <t xml:space="preserve"> 6.34</t>
  </si>
  <si>
    <t xml:space="preserve"> 6.35</t>
  </si>
  <si>
    <t xml:space="preserve"> 6.36</t>
  </si>
  <si>
    <t>Kantine</t>
  </si>
  <si>
    <t xml:space="preserve"> 6.41</t>
  </si>
  <si>
    <t>Lagerraum</t>
  </si>
  <si>
    <t xml:space="preserve"> 6.45</t>
  </si>
  <si>
    <t xml:space="preserve"> 6.46</t>
  </si>
  <si>
    <t xml:space="preserve"> 6.50</t>
  </si>
  <si>
    <t xml:space="preserve"> 7.1</t>
  </si>
  <si>
    <t xml:space="preserve"> 7.2</t>
  </si>
  <si>
    <t>Orchesterproberaum</t>
  </si>
  <si>
    <t xml:space="preserve"> 7.3</t>
  </si>
  <si>
    <t>Tonstudio</t>
  </si>
  <si>
    <t xml:space="preserve"> 7.4</t>
  </si>
  <si>
    <t xml:space="preserve"> 7.5</t>
  </si>
  <si>
    <t>Ballettsaal</t>
  </si>
  <si>
    <t xml:space="preserve"> 7.6</t>
  </si>
  <si>
    <t>Vorflur</t>
  </si>
  <si>
    <t xml:space="preserve"> 7.7</t>
  </si>
  <si>
    <t xml:space="preserve">Chorsaal inkl. Stufen </t>
  </si>
  <si>
    <t xml:space="preserve"> 7.8</t>
  </si>
  <si>
    <t>Notenarchiv</t>
  </si>
  <si>
    <t xml:space="preserve"> 7.9</t>
  </si>
  <si>
    <t>Umkleide Ballett Damen</t>
  </si>
  <si>
    <t xml:space="preserve"> 7.10</t>
  </si>
  <si>
    <t>Dusche WC</t>
  </si>
  <si>
    <t xml:space="preserve"> 7.11</t>
  </si>
  <si>
    <t>Büro Orchesterwart</t>
  </si>
  <si>
    <t xml:space="preserve"> 7.13</t>
  </si>
  <si>
    <t>Garderobe</t>
  </si>
  <si>
    <t xml:space="preserve"> 7.12.1</t>
  </si>
  <si>
    <t>Waschraum</t>
  </si>
  <si>
    <t xml:space="preserve"> 7.14</t>
  </si>
  <si>
    <t>Büro Ballettdirektor</t>
  </si>
  <si>
    <t xml:space="preserve"> 7.15</t>
  </si>
  <si>
    <t xml:space="preserve"> 7.16</t>
  </si>
  <si>
    <t xml:space="preserve"> 7.17</t>
  </si>
  <si>
    <t>Lager</t>
  </si>
  <si>
    <t xml:space="preserve"> 7.18</t>
  </si>
  <si>
    <t xml:space="preserve"> 7.19</t>
  </si>
  <si>
    <t>Büro</t>
  </si>
  <si>
    <t xml:space="preserve"> 7.20</t>
  </si>
  <si>
    <t>Büro Schauspieldirektor</t>
  </si>
  <si>
    <t xml:space="preserve"> 7.21</t>
  </si>
  <si>
    <t xml:space="preserve"> 7.22</t>
  </si>
  <si>
    <t>Büro Chefdramaturgie</t>
  </si>
  <si>
    <t xml:space="preserve"> 7.23</t>
  </si>
  <si>
    <t>Büro Sekretariat</t>
  </si>
  <si>
    <t xml:space="preserve"> 7.24</t>
  </si>
  <si>
    <t>Büro Dramaturgie</t>
  </si>
  <si>
    <t xml:space="preserve"> 7.25</t>
  </si>
  <si>
    <t>Büro Vorzimmer GMD</t>
  </si>
  <si>
    <t xml:space="preserve"> 7.26</t>
  </si>
  <si>
    <t>Büro GMD</t>
  </si>
  <si>
    <t xml:space="preserve"> 7.27</t>
  </si>
  <si>
    <t xml:space="preserve"> 7.28</t>
  </si>
  <si>
    <t xml:space="preserve"> 7.29</t>
  </si>
  <si>
    <t xml:space="preserve"> 7.30</t>
  </si>
  <si>
    <t xml:space="preserve"> 7.31</t>
  </si>
  <si>
    <t>Teeküche</t>
  </si>
  <si>
    <t xml:space="preserve"> 7.32</t>
  </si>
  <si>
    <t xml:space="preserve"> 7.36</t>
  </si>
  <si>
    <t>Fundus</t>
  </si>
  <si>
    <t xml:space="preserve"> 7.37</t>
  </si>
  <si>
    <t xml:space="preserve"> 7.38</t>
  </si>
  <si>
    <t>Kostümlager</t>
  </si>
  <si>
    <t xml:space="preserve"> 7.39</t>
  </si>
  <si>
    <t xml:space="preserve"> 7.33</t>
  </si>
  <si>
    <t>Büro Chefmaske</t>
  </si>
  <si>
    <t xml:space="preserve"> 7.34</t>
  </si>
  <si>
    <t>Maske Arbeitsraum</t>
  </si>
  <si>
    <t xml:space="preserve"> 7.35</t>
  </si>
  <si>
    <t>Gipsraum</t>
  </si>
  <si>
    <t xml:space="preserve"> 7.41</t>
  </si>
  <si>
    <t xml:space="preserve"> 7.42</t>
  </si>
  <si>
    <t>Abendspielleitung, Regieassistenten</t>
  </si>
  <si>
    <t xml:space="preserve"> 7.43</t>
  </si>
  <si>
    <t xml:space="preserve"> 7.45</t>
  </si>
  <si>
    <t xml:space="preserve"> 7.47</t>
  </si>
  <si>
    <t xml:space="preserve"> 7.48</t>
  </si>
  <si>
    <t xml:space="preserve"> 7.49</t>
  </si>
  <si>
    <t xml:space="preserve"> 7.46</t>
  </si>
  <si>
    <t>Rangfoyer</t>
  </si>
  <si>
    <t xml:space="preserve"> 7.55</t>
  </si>
  <si>
    <t>Zuschauersaal Rang</t>
  </si>
  <si>
    <t xml:space="preserve"> 8.1</t>
  </si>
  <si>
    <t xml:space="preserve"> 8.2</t>
  </si>
  <si>
    <t>Herrenschneiderei</t>
  </si>
  <si>
    <t xml:space="preserve"> 8.3</t>
  </si>
  <si>
    <t>Büro Gewandmeisterin</t>
  </si>
  <si>
    <t xml:space="preserve"> 8.4</t>
  </si>
  <si>
    <t>Anprobe</t>
  </si>
  <si>
    <t xml:space="preserve"> 8.5</t>
  </si>
  <si>
    <t xml:space="preserve"> 8.6</t>
  </si>
  <si>
    <t xml:space="preserve"> 8.7</t>
  </si>
  <si>
    <t>Büro Gewandmeisterinnen</t>
  </si>
  <si>
    <t xml:space="preserve"> 8.8</t>
  </si>
  <si>
    <t>Aufenthalt Schneiderei</t>
  </si>
  <si>
    <t xml:space="preserve"> 8.9</t>
  </si>
  <si>
    <t>Wäschelager</t>
  </si>
  <si>
    <t xml:space="preserve"> 8.10</t>
  </si>
  <si>
    <t xml:space="preserve"> 8.11</t>
  </si>
  <si>
    <t xml:space="preserve"> 8.12</t>
  </si>
  <si>
    <t xml:space="preserve"> 8.14</t>
  </si>
  <si>
    <t>Büro Beleuchtungsmeister</t>
  </si>
  <si>
    <t xml:space="preserve"> 8.15</t>
  </si>
  <si>
    <t>Büro Theatermeister</t>
  </si>
  <si>
    <t xml:space="preserve"> 8.16</t>
  </si>
  <si>
    <t>Kopierraum</t>
  </si>
  <si>
    <t xml:space="preserve"> 8.17</t>
  </si>
  <si>
    <t>Büro Theaterobermeister</t>
  </si>
  <si>
    <t xml:space="preserve"> 8.18</t>
  </si>
  <si>
    <t>Büro Bühneninspektor</t>
  </si>
  <si>
    <t xml:space="preserve"> 8.19</t>
  </si>
  <si>
    <t>Büro Vorzimmer TD</t>
  </si>
  <si>
    <t xml:space="preserve"> 8.20</t>
  </si>
  <si>
    <t>Büro Technischer Direktor</t>
  </si>
  <si>
    <t xml:space="preserve"> 8.21</t>
  </si>
  <si>
    <t>Büro Tonmeister</t>
  </si>
  <si>
    <t xml:space="preserve"> 8.22</t>
  </si>
  <si>
    <t xml:space="preserve"> 8.23</t>
  </si>
  <si>
    <t xml:space="preserve"> 8.24</t>
  </si>
  <si>
    <t xml:space="preserve"> 8.26</t>
  </si>
  <si>
    <t xml:space="preserve"> 8.27</t>
  </si>
  <si>
    <t>Damenschneiderei</t>
  </si>
  <si>
    <t xml:space="preserve"> 8.28</t>
  </si>
  <si>
    <t>Spritzraum</t>
  </si>
  <si>
    <t xml:space="preserve"> 8.31</t>
  </si>
  <si>
    <t>Stoff- und Materiallager</t>
  </si>
  <si>
    <t xml:space="preserve"> 8.32</t>
  </si>
  <si>
    <t>Färberei</t>
  </si>
  <si>
    <t xml:space="preserve"> 8.33</t>
  </si>
  <si>
    <t>Waschmaschinen + Trockner</t>
  </si>
  <si>
    <t xml:space="preserve"> 8.37</t>
  </si>
  <si>
    <t>Summe Ebene 3</t>
  </si>
  <si>
    <t>Allgemeine Treppenhäuser</t>
  </si>
  <si>
    <t>T 1</t>
  </si>
  <si>
    <t>Treppenhaus Martin-Luther-Str. BH</t>
  </si>
  <si>
    <t>T 2</t>
  </si>
  <si>
    <t>Treppenhaus Martin-Luther-Str. ZH</t>
  </si>
  <si>
    <t>T 3</t>
  </si>
  <si>
    <t>Treppenhaus neben Lastenaufzug</t>
  </si>
  <si>
    <t>T 4</t>
  </si>
  <si>
    <t>Treppenhaus Werkstattbühne BH</t>
  </si>
  <si>
    <t>FL/L</t>
  </si>
  <si>
    <t>T 5</t>
  </si>
  <si>
    <t>Treppenhaus Zh inkl. Notausgang</t>
  </si>
  <si>
    <t>T 6</t>
  </si>
  <si>
    <t>T 7</t>
  </si>
  <si>
    <t>Treppenhaus Notausgang Rang Villa</t>
  </si>
  <si>
    <t>Summe Allgemeine Treppenhäuser</t>
  </si>
  <si>
    <t>1Q</t>
  </si>
  <si>
    <t xml:space="preserve"> - 6 Wochen Theaterferien pro Jahr in den Monaten Juli/August</t>
  </si>
  <si>
    <t xml:space="preserve"> - keine regelmäßige Reinigung während den Theaterferien, außer am letzten werktäglichen Schließtag</t>
  </si>
  <si>
    <t xml:space="preserve"> - eventuell vereinzelte Reinigungen während der Theaterferien (Beauftragung nach Bedarf und gesonderter Abrechnung)</t>
  </si>
  <si>
    <t>Großes Haus</t>
  </si>
  <si>
    <t>Aufenthaltsraum</t>
  </si>
  <si>
    <t>WC + Dusche</t>
  </si>
  <si>
    <t xml:space="preserve"> - keine Schließzeit laut Gebäudenutzung</t>
  </si>
  <si>
    <t>Werkstatt Blechhammer</t>
  </si>
  <si>
    <t>Probenraum</t>
  </si>
  <si>
    <t>WC</t>
  </si>
  <si>
    <t>Flur Aufenthalt</t>
  </si>
  <si>
    <t>Werkstatt Lauterstraße</t>
  </si>
  <si>
    <t>Kellergeschoss (KG)</t>
  </si>
  <si>
    <t>Summe Kellergeschoss (KG)</t>
  </si>
  <si>
    <t>KG 01</t>
  </si>
  <si>
    <t>Kellertreppe</t>
  </si>
  <si>
    <t>KG 02</t>
  </si>
  <si>
    <t>Vorraum Keller</t>
  </si>
  <si>
    <t>KG 03</t>
  </si>
  <si>
    <t xml:space="preserve">Flur Keller </t>
  </si>
  <si>
    <t xml:space="preserve"> - 2 Schließwochen pro Jahr in den Monaten Juli/August</t>
  </si>
  <si>
    <t xml:space="preserve"> - keine regelmäßige Reinigung während der Schließzeit, außer am letzten werktäglichen Schließtag</t>
  </si>
  <si>
    <t>EG 01</t>
  </si>
  <si>
    <t>EG 02</t>
  </si>
  <si>
    <t>Flur Werkstattleiter</t>
  </si>
  <si>
    <t>EG 03</t>
  </si>
  <si>
    <t>Sitzungszimmer</t>
  </si>
  <si>
    <t>EG 04</t>
  </si>
  <si>
    <t>Büro Werkstattleiter</t>
  </si>
  <si>
    <t>EG 05</t>
  </si>
  <si>
    <t>Lager Werkstattleiter</t>
  </si>
  <si>
    <t>EG 06</t>
  </si>
  <si>
    <t>WC Werkstattleiter</t>
  </si>
  <si>
    <t>EG 07</t>
  </si>
  <si>
    <t>Küche Werkstattleiter</t>
  </si>
  <si>
    <t>EG 08</t>
  </si>
  <si>
    <t>Flur Kellerabgang</t>
  </si>
  <si>
    <t>EG 09</t>
  </si>
  <si>
    <t>Flur Polsterei</t>
  </si>
  <si>
    <t>BE/SAUB</t>
  </si>
  <si>
    <t>EG 10</t>
  </si>
  <si>
    <t>Polsterei</t>
  </si>
  <si>
    <t>1OG 01</t>
  </si>
  <si>
    <t>Treppe</t>
  </si>
  <si>
    <t>1OG 02</t>
  </si>
  <si>
    <t>1OG 03</t>
  </si>
  <si>
    <t xml:space="preserve">Küche  </t>
  </si>
  <si>
    <t>1OG 04</t>
  </si>
  <si>
    <t>1OG 05</t>
  </si>
  <si>
    <t>Sanitär Damen</t>
  </si>
  <si>
    <t>1OG 06</t>
  </si>
  <si>
    <t>1OG 07</t>
  </si>
  <si>
    <t>Umkleide Herren</t>
  </si>
  <si>
    <t>1OG 08</t>
  </si>
  <si>
    <t>Dusche Herren</t>
  </si>
  <si>
    <t>1OG 09</t>
  </si>
  <si>
    <t>Vorraum WC Herren</t>
  </si>
  <si>
    <t>1OG 10</t>
  </si>
  <si>
    <t>2OG 01</t>
  </si>
  <si>
    <t>2OG 02</t>
  </si>
  <si>
    <t>2OG 03</t>
  </si>
  <si>
    <t>2OG 04</t>
  </si>
  <si>
    <t>Büro Malervorstand</t>
  </si>
  <si>
    <t>2OG 05</t>
  </si>
  <si>
    <t>Küche</t>
  </si>
  <si>
    <t>2OG 06</t>
  </si>
  <si>
    <t>2OG 07</t>
  </si>
  <si>
    <t>Büro Ausstattungsleiter</t>
  </si>
  <si>
    <t>2OG 08</t>
  </si>
  <si>
    <t>Dekolager</t>
  </si>
  <si>
    <t>Eingänge und Treppe zu EG</t>
  </si>
  <si>
    <t>E 2</t>
  </si>
  <si>
    <t>Büro Künstl. Betriebsdirektor</t>
  </si>
  <si>
    <t>E 3</t>
  </si>
  <si>
    <t>Wintergarten</t>
  </si>
  <si>
    <t>E 4</t>
  </si>
  <si>
    <t>Büro Intendant</t>
  </si>
  <si>
    <t>E 4.1</t>
  </si>
  <si>
    <t>Absatz</t>
  </si>
  <si>
    <t>E 5</t>
  </si>
  <si>
    <t>Vorzimmer</t>
  </si>
  <si>
    <t>E 6</t>
  </si>
  <si>
    <t>Betriebsbüro</t>
  </si>
  <si>
    <t>E 7</t>
  </si>
  <si>
    <t>Büro Betriebsdirektion</t>
  </si>
  <si>
    <t>E 9</t>
  </si>
  <si>
    <t>E 9.1</t>
  </si>
  <si>
    <t>E 10</t>
  </si>
  <si>
    <t>E 11</t>
  </si>
  <si>
    <t>Besucherorganisation</t>
  </si>
  <si>
    <t>Treppe EG zu 1. OG</t>
  </si>
  <si>
    <t>O 1</t>
  </si>
  <si>
    <t>O 2</t>
  </si>
  <si>
    <t>Vorraum Küche</t>
  </si>
  <si>
    <t>O 3</t>
  </si>
  <si>
    <t>Poststelle</t>
  </si>
  <si>
    <t>O 4</t>
  </si>
  <si>
    <t>O 5</t>
  </si>
  <si>
    <t>Vorzimmer Verwaltungsleitung</t>
  </si>
  <si>
    <t>O 7</t>
  </si>
  <si>
    <t>Verwaltungsleitung</t>
  </si>
  <si>
    <t>O 9</t>
  </si>
  <si>
    <t>Personalbüro</t>
  </si>
  <si>
    <t>O 10</t>
  </si>
  <si>
    <t>Besprechungszimmer</t>
  </si>
  <si>
    <t>O 11</t>
  </si>
  <si>
    <t>Büro Finanzabteilung</t>
  </si>
  <si>
    <t>O 12</t>
  </si>
  <si>
    <t>Vorraum WC Damen</t>
  </si>
  <si>
    <t>O 14</t>
  </si>
  <si>
    <t>O 15</t>
  </si>
  <si>
    <t xml:space="preserve">Vorraum </t>
  </si>
  <si>
    <t>Dachgeschoss</t>
  </si>
  <si>
    <t>Treppe 1. OG zum DG</t>
  </si>
  <si>
    <t>Vorplatz Treppe DG</t>
  </si>
  <si>
    <t>IT-Administration</t>
  </si>
  <si>
    <t>Notausgang</t>
  </si>
  <si>
    <t>Pausenraum</t>
  </si>
  <si>
    <t xml:space="preserve"> - keine regelmäßige Reinigung während der Schließzeit</t>
  </si>
  <si>
    <t>Abrufreinigung - Paket 1 "Probebühne II"</t>
  </si>
  <si>
    <t>Gesamtsumme AR-01</t>
  </si>
  <si>
    <t>Gesamtsumme AR-02</t>
  </si>
  <si>
    <t>Proberaum</t>
  </si>
  <si>
    <t xml:space="preserve"> - Abrechnung und Beauftragung als Paket 2</t>
  </si>
  <si>
    <t>Abrufreinigung - Paket 2 "Probebühne Mühlstraße"</t>
  </si>
  <si>
    <t xml:space="preserve"> - Abrechnung und Beauftragung als Paket 1</t>
  </si>
  <si>
    <t>Gesamtsumme Reinigung 
aus UR</t>
  </si>
  <si>
    <t xml:space="preserve">Abrufreinigung </t>
  </si>
  <si>
    <t>Willy-Brandt-Platz 4+5; 67657 Kaiserslautern</t>
  </si>
  <si>
    <t>Blechhammerweg 51; 67659 Kaiserslautern</t>
  </si>
  <si>
    <t>Fischerstraße 49; 67655 Kaiserslautern</t>
  </si>
  <si>
    <t>Lauterstraße 135; 67657 Kaiserslautern</t>
  </si>
  <si>
    <r>
      <rPr>
        <b/>
        <sz val="7"/>
        <color theme="1"/>
        <rFont val="Arial"/>
        <family val="2"/>
      </rPr>
      <t>Villa Munzinger</t>
    </r>
    <r>
      <rPr>
        <sz val="7"/>
        <color theme="1"/>
        <rFont val="Arial"/>
        <family val="2"/>
      </rPr>
      <t xml:space="preserve">
Willy-Brandt-Platz 5
67657 Kaiserslautern</t>
    </r>
  </si>
  <si>
    <t>Willy-Brandt-Platz 5; 67657 Kaiserslautern</t>
  </si>
  <si>
    <t>Probebühne Mühlstraße</t>
  </si>
  <si>
    <t>Mühlstraße 10; 67659 Kaiserslautern</t>
  </si>
  <si>
    <r>
      <t xml:space="preserve">Erläuterung der Faktoren für die Kalkulation in Tagen pro Jahr: </t>
    </r>
    <r>
      <rPr>
        <sz val="10"/>
        <rFont val="Arial"/>
        <family val="2"/>
      </rPr>
      <t>Werkstatt Blechhammer</t>
    </r>
  </si>
  <si>
    <r>
      <t xml:space="preserve">Erläuterung der Faktoren für die Kalkulation in Tagen pro Jahr: </t>
    </r>
    <r>
      <rPr>
        <sz val="10"/>
        <rFont val="Arial"/>
        <family val="2"/>
      </rPr>
      <t>Werkstatt Lauterstr. 135</t>
    </r>
  </si>
  <si>
    <r>
      <rPr>
        <b/>
        <u/>
        <sz val="10"/>
        <color theme="1"/>
        <rFont val="Arial"/>
        <family val="2"/>
      </rPr>
      <t>Hinweise:</t>
    </r>
    <r>
      <rPr>
        <sz val="10"/>
        <color theme="1"/>
        <rFont val="Arial"/>
        <family val="2"/>
      </rPr>
      <t xml:space="preserve"> 
 - k. R. = keine regelmäßige Reinigung.
</t>
    </r>
    <r>
      <rPr>
        <sz val="10"/>
        <rFont val="Arial"/>
        <family val="2"/>
      </rPr>
      <t xml:space="preserve"> - keine Schließzeit laut Gebäudenutzung</t>
    </r>
  </si>
  <si>
    <t>1 x Quartal</t>
  </si>
  <si>
    <t>Aufenthaltsräume, Sozialräume, Teeküchen</t>
  </si>
  <si>
    <t>Aufenthaltsräume, Sozialräume, Küchen, Teeküchen</t>
  </si>
  <si>
    <t>A6</t>
  </si>
  <si>
    <t>Aufenthaltsräume, Sozialräume, Kantine, Küchen, Teeküchen</t>
  </si>
  <si>
    <t>C6</t>
  </si>
  <si>
    <t>Büros, Abo- und Vorverkaufskassen, Pförtner</t>
  </si>
  <si>
    <t>Lager, Nebenräume, Wäschelager</t>
  </si>
  <si>
    <t>E6</t>
  </si>
  <si>
    <t>Sanitäranlagen, WCs, Duschen</t>
  </si>
  <si>
    <t>Sanitäranlagen, WCs</t>
  </si>
  <si>
    <t>Sanitäranlagen, Waschräume, WCs, Duschen</t>
  </si>
  <si>
    <t>F-AR</t>
  </si>
  <si>
    <t>G1Q</t>
  </si>
  <si>
    <t>Treppen, Vorplätze, Podeste</t>
  </si>
  <si>
    <t>G1M</t>
  </si>
  <si>
    <t>Eingangsbereiche, Treppen, Aufzüge, Vorplätze, Podeste, Windfänge</t>
  </si>
  <si>
    <t>Eingangsbereiche, Windfänge</t>
  </si>
  <si>
    <t>G6</t>
  </si>
  <si>
    <t>Eingangsbereiche, Vorräume, Windfänge</t>
  </si>
  <si>
    <t>Flure</t>
  </si>
  <si>
    <t>Flure, Hallen, Vorräume</t>
  </si>
  <si>
    <t>H6</t>
  </si>
  <si>
    <t>Flure, Hallen</t>
  </si>
  <si>
    <t>Garderoben, Umkleideräume, Anprobe, Maske</t>
  </si>
  <si>
    <t>I6</t>
  </si>
  <si>
    <t>Garderoben, Umkleideräume, Anprobe, Maske, Requisite, Sanitätsräume</t>
  </si>
  <si>
    <t>Proberäume, Stimmzimmer</t>
  </si>
  <si>
    <t>Chorsaal</t>
  </si>
  <si>
    <t>K6</t>
  </si>
  <si>
    <t>Proberäume</t>
  </si>
  <si>
    <t>K-AR</t>
  </si>
  <si>
    <t>M1M</t>
  </si>
  <si>
    <t>Werkstätten, Tischlerei, Schlosserei, Requisite</t>
  </si>
  <si>
    <t>Werkstätten, Färberei, Polsterei</t>
  </si>
  <si>
    <t>Werkstätten, Schneiderei, Spritzräume</t>
  </si>
  <si>
    <t>M6</t>
  </si>
  <si>
    <t>Werkstätten, Arbeitsräume, Maske, Gipsraum</t>
  </si>
  <si>
    <t>Büros, Besprechungsräume, Poststellen, Regieräume</t>
  </si>
  <si>
    <r>
      <t xml:space="preserve">Erläuterung der Faktoren für die Kalkulation in Tagen pro Jahr: </t>
    </r>
    <r>
      <rPr>
        <sz val="10"/>
        <rFont val="Arial"/>
        <family val="2"/>
      </rPr>
      <t>Villa Munzinger</t>
    </r>
  </si>
  <si>
    <r>
      <t xml:space="preserve">Erläuterung der Faktoren für die Kalkulation in Tagen pro Jahr: </t>
    </r>
    <r>
      <rPr>
        <sz val="10"/>
        <rFont val="Arial"/>
        <family val="2"/>
      </rPr>
      <t>Großes Haus, Probebühne III</t>
    </r>
  </si>
  <si>
    <r>
      <rPr>
        <b/>
        <u/>
        <sz val="10"/>
        <rFont val="Arial"/>
        <family val="2"/>
      </rPr>
      <t>Hinweise:</t>
    </r>
    <r>
      <rPr>
        <sz val="10"/>
        <rFont val="Arial"/>
        <family val="2"/>
      </rPr>
      <t xml:space="preserve"> 
 - k. R. = keine regelmäßige Reinigung.
 - 4 Schließwochen pro Jahr in den Monaten Juli/August
 - keine regelmäßige Reinigung während der Schließzeit, außer am letzten werktäglichen Schlie</t>
    </r>
    <r>
      <rPr>
        <sz val="10"/>
        <color theme="1"/>
        <rFont val="Arial"/>
        <family val="2"/>
      </rPr>
      <t>ßtag</t>
    </r>
  </si>
  <si>
    <t>Dienstleister</t>
  </si>
  <si>
    <t>Eigenreinigung</t>
  </si>
  <si>
    <t>nur Abrufreinigung</t>
  </si>
  <si>
    <t>Rang</t>
  </si>
  <si>
    <t>Villaseite ZH</t>
  </si>
  <si>
    <t>Stunden pro 
Reinigung</t>
  </si>
  <si>
    <r>
      <rPr>
        <b/>
        <sz val="7"/>
        <color theme="1"/>
        <rFont val="Symbol"/>
        <family val="1"/>
        <charset val="2"/>
      </rPr>
      <t xml:space="preserve">Æ </t>
    </r>
    <r>
      <rPr>
        <b/>
        <sz val="7"/>
        <color theme="1"/>
        <rFont val="Arial"/>
        <family val="2"/>
      </rPr>
      <t>Stunden 
pro Tag</t>
    </r>
  </si>
  <si>
    <t>2.</t>
  </si>
  <si>
    <t>3.</t>
  </si>
  <si>
    <t>Bühnenboden</t>
  </si>
  <si>
    <t>durchschnittliche Feiertage pro Jahr (Rheinland-Pfalz):</t>
  </si>
  <si>
    <t>Summe Reinigung  
aus AR-01</t>
  </si>
  <si>
    <t>Summe Reinigung  
aus AR-02</t>
  </si>
  <si>
    <r>
      <rPr>
        <b/>
        <u/>
        <sz val="10"/>
        <color theme="1"/>
        <rFont val="Arial"/>
        <family val="2"/>
      </rPr>
      <t>Hinweise:</t>
    </r>
    <r>
      <rPr>
        <sz val="10"/>
        <color theme="1"/>
        <rFont val="Arial"/>
        <family val="2"/>
      </rPr>
      <t xml:space="preserve"> 
</t>
    </r>
    <r>
      <rPr>
        <sz val="10"/>
        <rFont val="Arial"/>
        <family val="2"/>
      </rPr>
      <t xml:space="preserve"> 
 - k. R. = keine regelmäßige Reinigung.
 - 6 Wochen Theaterferien pro Jahr in den Monaten Juli/August
 - keine regelmäßige Reinigung während den Theaterferien, außer am letzten werktäglichen Schließtag</t>
    </r>
    <r>
      <rPr>
        <sz val="10"/>
        <color theme="1"/>
        <rFont val="Arial"/>
        <family val="2"/>
      </rPr>
      <t xml:space="preserve">
 - eventuell vereinzelte Reinigungen während der Theaterferien (Beauftragung nach Bedarf und gesonderter 
  Abrechnung)</t>
    </r>
  </si>
  <si>
    <t>Raumgruppen Unterhalts- und Abrufreinigung</t>
  </si>
  <si>
    <t>Aufzug 2</t>
  </si>
  <si>
    <t>4.56</t>
  </si>
  <si>
    <t>Eingang/Windfang</t>
  </si>
  <si>
    <t>Stundenverrechnungssatz Abrufreinigung - AR (werktags)</t>
  </si>
  <si>
    <t>Preis pro
Reinigung</t>
  </si>
  <si>
    <t>Preis 
30 x Reinigung</t>
  </si>
  <si>
    <t>Jahresstunden
30 x Reinigung</t>
  </si>
  <si>
    <t>Abrufreinigung - Paket 2 - "Probebühne Mühlstraße"</t>
  </si>
  <si>
    <t>Abrufreinigung - Paket 1 - "Probebühne II"</t>
  </si>
  <si>
    <r>
      <t xml:space="preserve">Bitte tragen Sie pro Raumgruppe im Bereich der </t>
    </r>
    <r>
      <rPr>
        <sz val="10"/>
        <rFont val="Arial"/>
        <family val="2"/>
      </rPr>
      <t>Unterhaltsreinigung</t>
    </r>
    <r>
      <rPr>
        <sz val="10"/>
        <color theme="1"/>
        <rFont val="Arial"/>
        <family val="2"/>
      </rPr>
      <t xml:space="preserve"> auf der Grundlage der geforderten Leistungs-beschreibung und den objektspezifischen Anforderungen für die jeweilige Raumart, einen realistischen Leistungswert in die </t>
    </r>
    <r>
      <rPr>
        <sz val="10"/>
        <color theme="9" tint="-0.249977111117893"/>
        <rFont val="Arial"/>
        <family val="2"/>
      </rPr>
      <t>grünen</t>
    </r>
    <r>
      <rPr>
        <sz val="10"/>
        <color theme="1"/>
        <rFont val="Arial"/>
        <family val="2"/>
      </rPr>
      <t xml:space="preserve"> Felder ein. Sie haben die Möglichkeit, in</t>
    </r>
    <r>
      <rPr>
        <sz val="10"/>
        <rFont val="Arial"/>
        <family val="2"/>
      </rPr>
      <t xml:space="preserve"> der/den einzelnen Objektkalkulation/en "6.) UR-01 bis UR-05" sowie "6.) AR-01 bis AR-02"</t>
    </r>
    <r>
      <rPr>
        <sz val="10"/>
        <color theme="1"/>
        <rFont val="Arial"/>
        <family val="2"/>
      </rPr>
      <t xml:space="preserve"> den zugeordneten Leistungswert </t>
    </r>
    <r>
      <rPr>
        <b/>
        <sz val="10"/>
        <color theme="1"/>
        <rFont val="Arial"/>
        <family val="2"/>
      </rPr>
      <t>manuell</t>
    </r>
    <r>
      <rPr>
        <sz val="10"/>
        <color theme="1"/>
        <rFont val="Arial"/>
        <family val="2"/>
      </rPr>
      <t xml:space="preserve"> pro Raum zu korrigieren, bzw. anzupassen, um ggf. der Raumgröße, dem Verschmutzungsgrad, der Bodenart, den Wege- und Rüstzeiten, Mindestarbeitszeiten, sowie speziellen Hygieneanforderungen und ggf. Individualleistungen gerecht zu werden</t>
    </r>
    <r>
      <rPr>
        <sz val="10"/>
        <rFont val="Arial"/>
        <family val="2"/>
      </rPr>
      <t xml:space="preserve">. Die von Ihnen kalkulierten Leistungen m² pro Stunde und die daraus resultierenden produktiven Reinigungsstunden, werden ausdrücklich Vertragsgegenstand und sind zwingend zu erbringen und entsprechend elektronisch nachzuweisen. </t>
    </r>
  </si>
  <si>
    <r>
      <rPr>
        <b/>
        <sz val="7"/>
        <rFont val="Arial"/>
        <family val="2"/>
      </rPr>
      <t>Probebühne III Fischerstraße</t>
    </r>
    <r>
      <rPr>
        <sz val="7"/>
        <rFont val="Arial"/>
        <family val="2"/>
      </rPr>
      <t xml:space="preserve">
Fischerstraße 49
67655 Kaiserslautern</t>
    </r>
  </si>
  <si>
    <t>Probebühne III Fischerstraße</t>
  </si>
  <si>
    <t>Gesamtsumme Reinigung
aus AR-01 bis AR-02</t>
  </si>
  <si>
    <t>Bismarckstraße 17, 67655 Kaiserslautern</t>
  </si>
  <si>
    <r>
      <t xml:space="preserve">Gesamtsumme
</t>
    </r>
    <r>
      <rPr>
        <b/>
        <sz val="10"/>
        <color theme="1"/>
        <rFont val="Arial"/>
        <family val="2"/>
      </rPr>
      <t>Abrufreinigung</t>
    </r>
    <r>
      <rPr>
        <sz val="10"/>
        <color theme="1"/>
        <rFont val="Arial"/>
        <family val="2"/>
      </rPr>
      <t xml:space="preserve"> </t>
    </r>
    <r>
      <rPr>
        <b/>
        <sz val="10"/>
        <color theme="1"/>
        <rFont val="Arial"/>
        <family val="2"/>
      </rPr>
      <t>(AR)</t>
    </r>
  </si>
  <si>
    <r>
      <t xml:space="preserve">Als Berechnungsgrundlage dient eine Zuschlagskalkulation angelehnt an die Vorlagen des Bundesinnungsverbandes des Gebäudereiniger-Handwerks. 
Für die rechnerische und wirtschaftliche Überprüfung Ihres Angebotes muss die Stundenverrechnungssatzkalkulation UR zwingend vollständig, auftragsbezogen und auskömmlich für voll-sozialversicherungspflichtige (Voll-SV) Mitarbeiter, Midi-jobber (Midijob) sowie geringfügig beschäftigte (GV) Mitarbeiter ausgefüllt werden. Hierzu sind alle </t>
    </r>
    <r>
      <rPr>
        <sz val="10"/>
        <color theme="9" tint="-0.249977111117893"/>
        <rFont val="Arial"/>
        <family val="2"/>
      </rPr>
      <t>grün</t>
    </r>
    <r>
      <rPr>
        <sz val="10"/>
        <rFont val="Arial"/>
        <family val="2"/>
      </rPr>
      <t xml:space="preserve"> hinterlegten Felder auszufüllen. Es ist darauf zu achten, dass jede einzelne Position ausgefüllt wird, gegebenenfalls mit dem Zahlenwert "0". Bitte tragen Sie jeweils die Zuschläge in % in die Stundenverrechnungssatzkalkulation UR bezogen auf den Produktivlohn ein.
Als Mindestlohnvorgabe dient der für allgemeinverbindlich erklärte Mindestlohntarifvertrag für das Gebäudereiniger-Handwerk mit dem Tariflohn Lohngruppe 1 zum Zeitpunkt der Angebotsabgabe (verbindliche Kalkulationsvorgabe). Eine Nicht-Einhaltung des aktuellen und für allgemeinverbindlich erklärten Mindestlohntarifvertrages und des Rahmentarifvertrages für das Gebäudereiniger-Handwerk, führt wegen Abweichung der verbindlichen Kalkulationsvorgaben zwingend zum Ausschluss Ihres Angebotes.
Kalkulationen, bei denen die Sozialversicherungen (Arbeitgeberanteil); bei der Krankenversicherung inkl. kassenindividueller Zusatzbeiträge; nicht mindestens den gesetzlichen Bestimmungen zum Zeitpunkt der Angebotsabgabe entsprechen, führen wegen Abweichung der verbindlichen Kalkulationsvorgabe zwingend zum Ausschluss Ihres Angebotes.
Eine Unterschreitung der Lohnfolgekosten (Soziallöhne) aus den von Ihnen dargelegten firmenspezifischen Angaben im Stundenverrechnungssatz UR zur Ermittlung der produktiven Arbeitstage pro Mitarbeiter und Jahr Ihres Unternehmens, im Durchschnitt einer 5-Tage-Woche (verbindliche Kalkulationsvorgabe), führt wegen Abweichung der verbindlichen Kalkulationsvorgabe zwingend zum Ausschluss Ihres Angebotes. Kalkulationen, bei denen die Sozialversicherungen auf die Lohnfolgekosten nicht mindestens den gesetzlichen Bestimmungen zum Zeitpunkt der Angebotsabgabe entsprechen, führen wegen Abweichung der verbindlichen Kalkulationsvorgabe zwingend zum Ausschluss Ihres Angebotes. 
Bitte beachten Sie, dass die von Ihnen gemachten Angaben "Mindeststunden für die qualifizierte Objektbetreuung" für die regelmäßige Unterhaltsreinigung (UR) im Formular </t>
    </r>
    <r>
      <rPr>
        <b/>
        <sz val="10"/>
        <rFont val="Arial"/>
        <family val="2"/>
      </rPr>
      <t>CS_2026_0286_006_Aufsichts- und Kontrollstunden</t>
    </r>
    <r>
      <rPr>
        <sz val="10"/>
        <rFont val="Arial"/>
        <family val="2"/>
      </rPr>
      <t xml:space="preserve"> im Stundenverrechnungssatz UR rechnerisch überprüfbar und auskömmlich sein müssen. Eine Unterschreitung bei der rechnerischen Überprüfung der unter Position 4.2) im Stundenverrechnungssatz UR kalkulierten Zuschläge in % (Aufsichts- und Kontrollkosten Objektleitung, inkl. Lohnfolgekosten) führt wegen Abweichung der verbindlichen Kalkulationsvorgabe zwingend zum Ausschluss Ihres Angebotes. Die rechnerische Überprüfung erfolgt anhand dem von Ihnen kalkulierten Stundenverrechnungssatz OL, den von Ihnen kalkulierten Jahresmindeststunden für die qualifizierte Objektbetreuung durch die Objektleitung für die Leistungsart (UR) sowie den von Ihnen kalkulierten Jahresgesamtstunden UR. 
Die Überwachung und Einhaltung der Leistungserbringung (UR) wird zusätzlich durch ein neutrales Fachbüro stichprobenartig durchgeführt. Es sind hierfür für den kompletten Auftrag zwei Kontrolldurchgänge pro Jahr veranschlagt. Ein Kontrolldurchgang verursacht Kosten in Höhe von 1490,00 € (netto). Diese Kosten sind durch den AN zu tragen und in den Stundenverrechnungssatz UR unter der Position 5.2) externe Qualitätssicherung einzukalkulieren.
Am Ende geben Sie bitte das geplante Verhältnis von voll-sozialversicherungspflichtige (Voll-SV) Mitarbeiter, Midijobber (Midijob) sowie geringfügig beschäftigte (GV) Mitarbeiter an. Die Summe muss zwingend 100 % ergeben und erscheint nur dann im Kontrollfeld grün. Der so ermittelte Stundenverrechnungssatz "UR werktags" wird automatisch in die Objekt-kalkulationen "6.) UR-01 bis UR-05" übernommen. </t>
    </r>
  </si>
  <si>
    <r>
      <t xml:space="preserve">Als Berechnungsgrundlage dient eine Zuschlagskalkulation angelehnt an die Vorlagen des Bundesinnungsverbandes des Gebäudereiniger-Handwerks. 
Für die rechnerische und wirtschaftliche Überprüfung Ihres Angebotes muss die Stundenverrechnungssatzkalkulation AR zwingend vollständig, auftragsbezogen und auskömmlich für voll-sozialversicherungspflichtige (Voll-SV) Mitarbeiter, Midi-jobber (Midijob) sowie geringfügig beschäftigte (GV) Mitarbeiter ausgefüllt werden. Hierzu sind alle </t>
    </r>
    <r>
      <rPr>
        <sz val="10"/>
        <color theme="9" tint="-0.249977111117893"/>
        <rFont val="Arial"/>
        <family val="2"/>
      </rPr>
      <t>grün</t>
    </r>
    <r>
      <rPr>
        <sz val="10"/>
        <rFont val="Arial"/>
        <family val="2"/>
      </rPr>
      <t xml:space="preserve"> hinterlegten Fel-
der auszufüllen. Es ist darauf zu achten, dass jede einzelne Position ausgefüllt wird, gegebenenfalls mit dem Zahlenwert "0". Bitte tragen Sie jeweils die Zuschläge in % in die Stundenverrechnungssatzkalkulation AR bezogen auf den Produk-tivlohn ein.
Als Mindestlohnvorgabe dient der für allgemeinverbindlich erklärte Mindestlohntarifvertrag für das Gebäudereiniger-Handwerk mit dem Tariflohn Lohngruppe 1 zum Zeitpunkt der Angebotsabgabe (verbindliche Kalkulationsvorgabe). Eine Nicht-Einhaltung des aktuellen und für allgemeinverbindlich erklärten Mindestlohntarifvertrages und des Rahmentarif-vertrages für das Gebäudereiniger-Handwerk, führt wegen Abweichung der verbindlichen Kalkulationsvorgaben zwingend zum Ausschluss Ihres Angebotes.
Kalkulationen, bei denen die Sozialversicherungen (Arbeitgeberanteil); bei der Krankenversicherung inkl. kassenindividu-
eller Zusatzbeiträge; nicht mindestens den gesetzlichen Bestimmungen zum Zeitpunkt der Angebotsabgabe entsprech-
en, führen wegen Abweichung der verbindlichen Kalkulationsvorgabe zwingend zum Ausschluss Ihres Angebotes.
Eine Unterschreitung der Lohnfolgekosten (Soziallöhne) aus den von Ihnen dargelegten firmenspezifischen Angaben im Stundenverrechnungssatz AR zur Ermittlung der produktiven Arbeitstage pro Mitarbeiter und Jahr Ihres Unternehmens, im Durchschnitt einer 5-Tage-Woche (verbindliche Kalkulationsvorgabe), führt wegen Abweichung der verbindlichen Kal-
kulationsvorgabe zwingend zum Ausschluss Ihres Angebotes. Kalkulationen, bei denen die Sozialversicherungen auf die Lohnfolgekosten nicht mindestens den gesetzlichen Bestimmungen zum Zeitpunkt der Angebotsabgabe entsprechen, führen wegen Abweichung der verbindlichen Kalkulationsvorgabe zwingend zum Ausschluss Ihres Angebotes. 
Am Ende geben Sie bitte das geplante Verhältnis von voll-sozialversicherungspflichtige (Voll-SV) Mitarbeiter, Midijobber (Midijob) sowie geringfügig beschäftigte (GV) Mitarbeiter an. Die Summe muss zwingend 100 % ergeben und erscheint nur dann im Kontrollfeld grün. Der so ermittelte Stundenverrechnungssatz "AR werktags" wird automatisch in die Objektkalkulationen "6.) AR-01 bis AR-02" übernommen. </t>
    </r>
  </si>
  <si>
    <r>
      <t xml:space="preserve">Für eine vereinfachte Bearbeitung tragen Sie bitte im Tabellenblatt "5.) LST UR+AR" Ihre realistischen Leistungswerte für die UR und AR auf der Grundlage der geforderten Leistungsbeschreibung und den objektespezifischen Anforderungen in die </t>
    </r>
    <r>
      <rPr>
        <sz val="10"/>
        <color theme="9" tint="-0.249977111117893"/>
        <rFont val="Arial"/>
        <family val="2"/>
      </rPr>
      <t>grünen</t>
    </r>
    <r>
      <rPr>
        <sz val="10"/>
        <rFont val="Arial"/>
        <family val="2"/>
      </rPr>
      <t xml:space="preserve"> Felder ein. 
Die einzelnen Leistungswerte werden dann automatisch in die Objektkalkulationen "6.) UR-01 bis UR-06" sowie "6.) AR-01 bis AR-02" übernommen. Sie haben die Möglichkeit, in den einzelnen Objektkalkulationen den zugeordneten Leistungswert manuell pro Raum zu korrigieren bzw. anzupassen, um ggf. der Raumgröße, dem Verschmutzungsgrad, der Bodenart, den Wege- und Rüst-zeiten, Mindestarbeitszeiten sowie speziellen Hygieneanforderungen und ggf. Individualleistungen gerecht zu werden. 
Sollten die von Ihnen angegebenen Leistungswerte für die UR und AR nicht als realistisch und aus der praktischen Erfahrung des AG heraus als nicht machbar erscheinen, kann der AG zur Überprüfung der Angemessenheit hier Aufklärung zu den gemachten Angaben im Zuge einer </t>
    </r>
    <r>
      <rPr>
        <b/>
        <sz val="10"/>
        <rFont val="Arial"/>
        <family val="2"/>
      </rPr>
      <t>"kostenfreien Probereinigung"</t>
    </r>
    <r>
      <rPr>
        <sz val="10"/>
        <rFont val="Arial"/>
        <family val="2"/>
      </rPr>
      <t xml:space="preserve"> verlangen. Hier muss der AN im Objekt mit den Objektgegebenheiten die Machbarkeit der angezweifelten Leistungswerte mit allen in der Leistungsbeschreibung definierten Teilleistungen im Zuge einer </t>
    </r>
    <r>
      <rPr>
        <b/>
        <sz val="10"/>
        <rFont val="Arial"/>
        <family val="2"/>
      </rPr>
      <t>Testreinigung</t>
    </r>
    <r>
      <rPr>
        <sz val="10"/>
        <rFont val="Arial"/>
        <family val="2"/>
      </rPr>
      <t xml:space="preserve"> in einem vom AG bestimmten Bereich/Raum mit einem Erfüllungsgehilfen des Bieters kostenlos beweisen. Sollte der Leistungswert sich dadurch als nicht machbar darstellen oder der AN nicht dieser Aufklärungspflicht kostenfrei nachkommen, ist das Angebot zwingend auszuschließen.
Alle aus den einzelnen Kalkulationen/Positionen gewonnenen Daten/Preise UR und AR führen zu einem Gesamtpreis und den Gesamtstunden für die Wertung. </t>
    </r>
  </si>
  <si>
    <t>Vertretungsreinigung (werktags)</t>
  </si>
  <si>
    <t>Vertretungsreinigung (sonn- und feiertags)</t>
  </si>
  <si>
    <r>
      <t xml:space="preserve">1) Produktiver Stundenlohn
</t>
    </r>
    <r>
      <rPr>
        <i/>
        <sz val="8"/>
        <rFont val="Arial"/>
        <family val="2"/>
      </rPr>
      <t>für die einzusetzende Objektleitung unter Berücksichtigung der geforderten Berufserfahrung,  Sprachkenntnis und Qualifikation gemäß den Angaben in der „Eigenerklärung zur Eignung und zu Ausschlussgründen“.</t>
    </r>
  </si>
  <si>
    <r>
      <rPr>
        <b/>
        <u/>
        <sz val="10"/>
        <rFont val="Arial"/>
        <family val="2"/>
      </rPr>
      <t>Hinweise:</t>
    </r>
    <r>
      <rPr>
        <sz val="10"/>
        <rFont val="Arial"/>
        <family val="2"/>
      </rPr>
      <t xml:space="preserve"> 
 - k. R. = keine regelmäßige Reinigung.
 - 2 Schließwochen pro Jahr in den Monaten Juli/August
 - keine regelmäßige Reinigung während der Schließzeit</t>
    </r>
  </si>
  <si>
    <t>Probebühnen</t>
  </si>
  <si>
    <t xml:space="preserve"> - 4 Schließwochen pro Jahr in den Monaten Juli/August</t>
  </si>
  <si>
    <t xml:space="preserve"> - Abrufreinigung nach, bzw. vor Veranstaltungen/Proben mit 30 geschätzten Reinigungen pro Jahr (Beauftragung nach Bedarf) - werktags</t>
  </si>
  <si>
    <r>
      <t xml:space="preserve">Gesamtsumme Reinigung </t>
    </r>
    <r>
      <rPr>
        <b/>
        <u/>
        <sz val="10"/>
        <rFont val="Arial"/>
        <family val="2"/>
      </rPr>
      <t>brutto</t>
    </r>
    <r>
      <rPr>
        <b/>
        <sz val="10"/>
        <rFont val="Arial"/>
        <family val="2"/>
      </rPr>
      <t xml:space="preserve">
aus UR + AR</t>
    </r>
  </si>
  <si>
    <t>Gesamtsumme Reinigung
aus UR + AR</t>
  </si>
  <si>
    <t>Umsatzsteuer (USt.)</t>
  </si>
  <si>
    <r>
      <rPr>
        <b/>
        <u/>
        <sz val="10"/>
        <color theme="1"/>
        <rFont val="Arial"/>
        <family val="2"/>
      </rPr>
      <t xml:space="preserve">Vertretungsreinigungen:
</t>
    </r>
    <r>
      <rPr>
        <sz val="10"/>
        <color theme="1"/>
        <rFont val="Arial"/>
        <family val="2"/>
      </rPr>
      <t xml:space="preserve">Das Pfalztheater Kaiserslautern beschäftigt in verschiedenen Bereichen auch noch eigenes Personal und benötigt ggf. eine Urlaubs- und Krankheitsvertretung der Eigenreinigungskräfte. Die Beauftragung und Abrechnung von Vertretungsreinigungen erfolgt nach Stundenaufwand. 
</t>
    </r>
    <r>
      <rPr>
        <b/>
        <u/>
        <sz val="10"/>
        <color theme="1"/>
        <rFont val="Arial"/>
        <family val="2"/>
      </rPr>
      <t xml:space="preserve">Vorlaufzeit für die benötigten Vertretungsreinigungen:
</t>
    </r>
    <r>
      <rPr>
        <sz val="10"/>
        <color theme="1"/>
        <rFont val="Arial"/>
        <family val="2"/>
      </rPr>
      <t xml:space="preserve">Der Auftraggeber teilt dem Auftragnehmer mit einer maximalen Vorlaufzeit von 24 Stunden, schriftlich den entsprechenden Bedarf an Vertretungsreinigungen mit. Aus dieser Bedarfsmeldung geht hervor, welche Vertretungsleistung tatsächlich benötigt wird. Die vorgegebene Reaktionszeit von 24 Stunden ist vom Auftragnehmer während der Vertragslaufzeit sicherzustellen und durch entsprechende Personalplanung zu gewährleisten. 
</t>
    </r>
    <r>
      <rPr>
        <b/>
        <u/>
        <sz val="10"/>
        <color theme="1"/>
        <rFont val="Arial"/>
        <family val="2"/>
      </rPr>
      <t xml:space="preserve">
Abrufreinigungen nach Veranstaltungen/Aufführungen/Proben:</t>
    </r>
    <r>
      <rPr>
        <sz val="10"/>
        <color theme="1"/>
        <rFont val="Arial"/>
        <family val="2"/>
      </rPr>
      <t xml:space="preserve">
In den Objekten "Großes Haus - Probebühne II" und "Probebühne Mühlstraße", sind Abrufreinigungen nach/vor Veranstaltungen/Aufführungen/Proben zu erbringen. Es ist in der jeweiligen Objektkalkulation "6.) AR-01 bis AR-02"  eine eigene Preisermittlung für diese Abrufreinigungen hinterlegt. Die Beauftragung und Abrechnung von Abrufreinigungen erfolgt nach der jeweiligen Objektkalkulation pro Paket. Für diese Leistungserbringung, wird der ermittelte Stundenverrechnungssatz "SVS AR" automatisch in die Objektkalkulation "6.) AR-01 bis AR-02" übernommen.
</t>
    </r>
    <r>
      <rPr>
        <b/>
        <u/>
        <sz val="10"/>
        <color theme="1"/>
        <rFont val="Arial"/>
        <family val="2"/>
      </rPr>
      <t>Paket 1: "Großes Haus - Probebühne II":</t>
    </r>
    <r>
      <rPr>
        <sz val="10"/>
        <color theme="1"/>
        <rFont val="Arial"/>
        <family val="2"/>
      </rPr>
      <t xml:space="preserve">
Für die Gesamtjahrespreis-/ und Gesamtjahresstundenermittlung (AR-01), wurden für diese Positionen ein geschätzter Jahreseinsatz von 30 werktäglichen Einsätzen herangezogen. Ein tatsächlicher Anspruch auf diese Leistungserbringung im genannten Umfang besteht nicht, ist aber im Bedarfsfall bei Beauftragung zu erbringen. 
</t>
    </r>
    <r>
      <rPr>
        <b/>
        <u/>
        <sz val="10"/>
        <color theme="1"/>
        <rFont val="Arial"/>
        <family val="2"/>
      </rPr>
      <t>Paket 2: "Probebühne Mühlstraße":</t>
    </r>
    <r>
      <rPr>
        <sz val="10"/>
        <color theme="1"/>
        <rFont val="Arial"/>
        <family val="2"/>
      </rPr>
      <t xml:space="preserve">
Für die Gesamtjahrespreis-/ und Gesamtjahresstundenermittlung (AR-02), wurden für diese Positionen ein geschätzter Jahreseinsatz von 30 werktäglichen Einsätzen herangezogen. Ein tatsächlicher Anspruch auf diese Leistungserbringung im genannten Umfang besteht nicht, ist aber im Bedarfsfall bei Beauftragung zu erbringen. </t>
    </r>
  </si>
  <si>
    <t>Bezirksverband Pfalz</t>
  </si>
  <si>
    <t xml:space="preserve"> - Die Leistungserbringung muss hier werktags von Montag bis Samstag erfolgen</t>
  </si>
  <si>
    <r>
      <t xml:space="preserve">Bitte füllen Sie auf allen Blättern alle </t>
    </r>
    <r>
      <rPr>
        <sz val="10"/>
        <color theme="9" tint="-0.249977111117893"/>
        <rFont val="Arial"/>
        <family val="2"/>
      </rPr>
      <t>grünen</t>
    </r>
    <r>
      <rPr>
        <sz val="10"/>
        <color theme="1"/>
        <rFont val="Arial"/>
        <family val="2"/>
      </rPr>
      <t xml:space="preserve"> Felder aus. Alle Angaben sind in den dazu vorgesehenen </t>
    </r>
    <r>
      <rPr>
        <sz val="10"/>
        <color theme="9" tint="-0.249977111117893"/>
        <rFont val="Arial"/>
        <family val="2"/>
      </rPr>
      <t>grünen</t>
    </r>
    <r>
      <rPr>
        <sz val="10"/>
        <color theme="1"/>
        <rFont val="Arial"/>
        <family val="2"/>
      </rPr>
      <t xml:space="preserve"> Feldern zu machen. Eine Veränderung der geltenden Angaben und Formeln führt zwingend zum Ausschluss Ihres Angebotes. Die von Ihnen ausgefüllte Kalkulat</t>
    </r>
    <r>
      <rPr>
        <sz val="10"/>
        <rFont val="Arial"/>
        <family val="2"/>
      </rPr>
      <t xml:space="preserve">ion </t>
    </r>
    <r>
      <rPr>
        <b/>
        <sz val="10"/>
        <rFont val="Arial"/>
        <family val="2"/>
      </rPr>
      <t>CS_2026_0286</t>
    </r>
    <r>
      <rPr>
        <b/>
        <sz val="10"/>
        <color theme="1"/>
        <rFont val="Arial"/>
        <family val="2"/>
      </rPr>
      <t>_005_Kalkulation</t>
    </r>
    <r>
      <rPr>
        <sz val="10"/>
        <rFont val="Arial"/>
        <family val="2"/>
      </rPr>
      <t xml:space="preserve"> ist unbedingt dem Angebot beizufügen / hochzuladen. Das Fehlen der Kalkulationsdatei führt zwingend zum Ausschluss Ihres Angebotes. Alle hier ermittelten Preise werden in netto angegeben, ohne Angabe der jeweils gültigen USt.</t>
    </r>
    <r>
      <rPr>
        <sz val="10"/>
        <color theme="1"/>
        <rFont val="Arial"/>
        <family val="2"/>
      </rPr>
      <t xml:space="preserve"> </t>
    </r>
    <r>
      <rPr>
        <sz val="10"/>
        <rFont val="Arial"/>
        <family val="2"/>
      </rPr>
      <t>Im Tabellenblatt 2.a) GPB ist in Zelle C13 standardmäßig ein Umsatzsteuersatz von 19 % hinterlegt. Sollte für Ihr Unternehmen ein abweichender Umsatzsteuersatz gelten, ist dieser Wert entsprechend durch Sie anzupassen, damit sich dann der Gesamtpreis brutto korrekt errechnet.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</si>
</sst>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 #,##0.00\ &quot;€&quot;_-;\-* #,##0.00\ &quot;€&quot;_-;_-* &quot;-&quot;??\ &quot;€&quot;_-;_-@_-"/>
    <numFmt numFmtId="164" formatCode="#,##0.00\ &quot;%&quot;"/>
    <numFmt numFmtId="165" formatCode="[$€]#,##0.00;[Red]\-[$€]#,##0.00"/>
    <numFmt numFmtId="166" formatCode="_-* #,##0.00\ [$€-407]_-;\-* #,##0.00\ [$€-407]_-;_-* &quot;-&quot;??\ [$€-407]_-;_-@_-"/>
    <numFmt numFmtId="167" formatCode="#,##0.00\ &quot;€&quot;"/>
    <numFmt numFmtId="168" formatCode="0.00\ &quot;Tage&quot;"/>
    <numFmt numFmtId="169" formatCode="#,##0.00\ [$€-407];\-#,##0.00\ [$€-407]"/>
    <numFmt numFmtId="170" formatCode="00"/>
    <numFmt numFmtId="171" formatCode="#,##0.00\ &quot;m²&quot;"/>
    <numFmt numFmtId="172" formatCode="#,##0.00\ &quot;Std.&quot;"/>
  </numFmts>
  <fonts count="52">
    <font>
      <sz val="11"/>
      <color theme="1"/>
      <name val="Calibri"/>
      <family val="2"/>
      <scheme val="minor"/>
    </font>
    <font>
      <b/>
      <sz val="10"/>
      <color theme="1"/>
      <name val="Arial"/>
      <family val="2"/>
    </font>
    <font>
      <sz val="10"/>
      <color theme="1"/>
      <name val="Arial"/>
      <family val="2"/>
    </font>
    <font>
      <sz val="10"/>
      <color rgb="FF00D0A8"/>
      <name val="Webdings"/>
      <family val="1"/>
      <charset val="2"/>
    </font>
    <font>
      <sz val="10"/>
      <name val="Arial"/>
      <family val="2"/>
    </font>
    <font>
      <b/>
      <sz val="10"/>
      <name val="Arial"/>
      <family val="2"/>
    </font>
    <font>
      <sz val="10"/>
      <name val="Helv"/>
    </font>
    <font>
      <sz val="11"/>
      <color theme="1"/>
      <name val="Calibri"/>
      <family val="2"/>
      <scheme val="minor"/>
    </font>
    <font>
      <b/>
      <sz val="12"/>
      <color theme="1"/>
      <name val="Arial"/>
      <family val="2"/>
    </font>
    <font>
      <sz val="11"/>
      <name val="Arial"/>
      <family val="2"/>
    </font>
    <font>
      <b/>
      <sz val="8"/>
      <name val="Arial"/>
      <family val="2"/>
    </font>
    <font>
      <b/>
      <sz val="11"/>
      <color theme="1"/>
      <name val="Arial"/>
      <family val="2"/>
    </font>
    <font>
      <sz val="12"/>
      <name val="Arial"/>
      <family val="2"/>
    </font>
    <font>
      <b/>
      <sz val="12"/>
      <name val="Arial"/>
      <family val="2"/>
    </font>
    <font>
      <sz val="9"/>
      <color theme="1"/>
      <name val="Arial"/>
      <family val="2"/>
    </font>
    <font>
      <b/>
      <sz val="11"/>
      <name val="Arial"/>
      <family val="2"/>
    </font>
    <font>
      <i/>
      <sz val="10"/>
      <color theme="1"/>
      <name val="Arial"/>
      <family val="2"/>
    </font>
    <font>
      <b/>
      <sz val="8"/>
      <color theme="1"/>
      <name val="Arial"/>
      <family val="2"/>
    </font>
    <font>
      <b/>
      <sz val="16"/>
      <color theme="1"/>
      <name val="Calibri"/>
      <family val="2"/>
      <scheme val="minor"/>
    </font>
    <font>
      <b/>
      <sz val="9"/>
      <color theme="1"/>
      <name val="Arial"/>
      <family val="2"/>
    </font>
    <font>
      <b/>
      <sz val="9"/>
      <color theme="1"/>
      <name val="Calibri"/>
      <family val="2"/>
      <scheme val="minor"/>
    </font>
    <font>
      <i/>
      <sz val="8"/>
      <color theme="1"/>
      <name val="Arial"/>
      <family val="2"/>
    </font>
    <font>
      <b/>
      <sz val="9"/>
      <name val="Arial"/>
      <family val="2"/>
    </font>
    <font>
      <sz val="8"/>
      <name val="Arial"/>
      <family val="2"/>
    </font>
    <font>
      <sz val="8"/>
      <color theme="1"/>
      <name val="Calibri"/>
      <family val="2"/>
      <scheme val="minor"/>
    </font>
    <font>
      <b/>
      <u/>
      <sz val="10"/>
      <color theme="1"/>
      <name val="Arial"/>
      <family val="2"/>
    </font>
    <font>
      <sz val="8"/>
      <color theme="1"/>
      <name val="Arial"/>
      <family val="2"/>
    </font>
    <font>
      <b/>
      <i/>
      <sz val="8"/>
      <name val="Arial"/>
      <family val="2"/>
    </font>
    <font>
      <sz val="8"/>
      <color theme="0"/>
      <name val="Calibri"/>
      <family val="2"/>
      <scheme val="minor"/>
    </font>
    <font>
      <sz val="8"/>
      <color rgb="FF00D0A8"/>
      <name val="Webdings"/>
      <family val="1"/>
      <charset val="2"/>
    </font>
    <font>
      <b/>
      <sz val="8"/>
      <color theme="4" tint="-0.249977111117893"/>
      <name val="Arial"/>
      <family val="2"/>
    </font>
    <font>
      <b/>
      <sz val="7"/>
      <name val="Arial"/>
      <family val="2"/>
    </font>
    <font>
      <sz val="10"/>
      <color theme="9" tint="-0.249977111117893"/>
      <name val="Arial"/>
      <family val="2"/>
    </font>
    <font>
      <b/>
      <sz val="8"/>
      <color theme="9" tint="-0.249977111117893"/>
      <name val="Arial"/>
      <family val="2"/>
    </font>
    <font>
      <sz val="8"/>
      <color theme="9" tint="-0.249977111117893"/>
      <name val="Arial"/>
      <family val="2"/>
    </font>
    <font>
      <sz val="7"/>
      <name val="Arial"/>
      <family val="2"/>
    </font>
    <font>
      <b/>
      <sz val="7"/>
      <color theme="1"/>
      <name val="Arial"/>
      <family val="2"/>
    </font>
    <font>
      <sz val="7"/>
      <color theme="1"/>
      <name val="Arial"/>
      <family val="2"/>
    </font>
    <font>
      <sz val="10"/>
      <color theme="9" tint="-0.249977111117893"/>
      <name val="Wingdings"/>
      <charset val="2"/>
    </font>
    <font>
      <sz val="10"/>
      <color rgb="FFFF0000"/>
      <name val="Arial"/>
      <family val="2"/>
    </font>
    <font>
      <sz val="8"/>
      <color rgb="FFFF0000"/>
      <name val="Arial"/>
      <family val="2"/>
    </font>
    <font>
      <sz val="8"/>
      <color theme="9" tint="-0.249977111117893"/>
      <name val="Webdings"/>
      <family val="1"/>
      <charset val="2"/>
    </font>
    <font>
      <b/>
      <sz val="8"/>
      <color theme="8" tint="-0.249977111117893"/>
      <name val="Arial"/>
      <family val="2"/>
    </font>
    <font>
      <b/>
      <sz val="8"/>
      <color rgb="FFFF0000"/>
      <name val="Arial"/>
      <family val="2"/>
    </font>
    <font>
      <sz val="9"/>
      <color indexed="81"/>
      <name val="Segoe UI"/>
      <family val="2"/>
    </font>
    <font>
      <b/>
      <sz val="9"/>
      <color indexed="81"/>
      <name val="Segoe UI"/>
      <family val="2"/>
    </font>
    <font>
      <sz val="8"/>
      <name val="Calibri"/>
      <family val="2"/>
      <scheme val="minor"/>
    </font>
    <font>
      <b/>
      <u/>
      <sz val="10"/>
      <name val="Arial"/>
      <family val="2"/>
    </font>
    <font>
      <b/>
      <sz val="7"/>
      <color theme="1"/>
      <name val="Arial"/>
      <family val="1"/>
      <charset val="2"/>
    </font>
    <font>
      <b/>
      <sz val="7"/>
      <color theme="1"/>
      <name val="Symbol"/>
      <family val="1"/>
      <charset val="2"/>
    </font>
    <font>
      <sz val="8"/>
      <color theme="8" tint="-0.249977111117893"/>
      <name val="Arial"/>
      <family val="2"/>
    </font>
    <font>
      <i/>
      <sz val="8"/>
      <name val="Arial"/>
      <family val="2"/>
    </font>
  </fonts>
  <fills count="14">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indexed="65"/>
        <bgColor indexed="64"/>
      </patternFill>
    </fill>
    <fill>
      <patternFill patternType="solid">
        <fgColor rgb="FFFFFFCC"/>
        <bgColor indexed="64"/>
      </patternFill>
    </fill>
    <fill>
      <patternFill patternType="solid">
        <fgColor rgb="FF92D050"/>
        <bgColor indexed="64"/>
      </patternFill>
    </fill>
    <fill>
      <patternFill patternType="solid">
        <fgColor theme="0" tint="-0.14999847407452621"/>
        <bgColor theme="0" tint="-0.14996795556505021"/>
      </patternFill>
    </fill>
    <fill>
      <patternFill patternType="solid">
        <fgColor theme="2" tint="-9.9978637043366805E-2"/>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8" tint="0.59999389629810485"/>
        <bgColor indexed="64"/>
      </patternFill>
    </fill>
  </fills>
  <borders count="15">
    <border>
      <left/>
      <right/>
      <top/>
      <bottom/>
      <diagonal/>
    </border>
    <border>
      <left/>
      <right/>
      <top/>
      <bottom style="thin">
        <color indexed="64"/>
      </bottom>
      <diagonal/>
    </border>
    <border>
      <left/>
      <right/>
      <top style="thin">
        <color indexed="64"/>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auto="1"/>
      </right>
      <top/>
      <bottom/>
      <diagonal/>
    </border>
  </borders>
  <cellStyleXfs count="8">
    <xf numFmtId="0" fontId="0" fillId="0" borderId="0"/>
    <xf numFmtId="0" fontId="4" fillId="0" borderId="0"/>
    <xf numFmtId="165" fontId="6" fillId="0" borderId="0" applyFont="0" applyFill="0" applyBorder="0" applyAlignment="0" applyProtection="0"/>
    <xf numFmtId="44" fontId="7" fillId="0" borderId="0" applyFont="0" applyFill="0" applyBorder="0" applyAlignment="0" applyProtection="0"/>
    <xf numFmtId="0" fontId="9" fillId="0" borderId="0"/>
    <xf numFmtId="9" fontId="7" fillId="0" borderId="0" applyFont="0" applyFill="0" applyBorder="0" applyAlignment="0" applyProtection="0"/>
    <xf numFmtId="0" fontId="4" fillId="0" borderId="0"/>
    <xf numFmtId="0" fontId="9" fillId="0" borderId="0"/>
  </cellStyleXfs>
  <cellXfs count="348">
    <xf numFmtId="0" fontId="0" fillId="0" borderId="0" xfId="0"/>
    <xf numFmtId="0" fontId="1" fillId="0" borderId="0" xfId="0" applyFont="1" applyAlignment="1" applyProtection="1">
      <alignment horizontal="left" vertical="center"/>
      <protection hidden="1"/>
    </xf>
    <xf numFmtId="0" fontId="2" fillId="0" borderId="0" xfId="0" applyFont="1" applyProtection="1">
      <protection hidden="1"/>
    </xf>
    <xf numFmtId="0" fontId="2" fillId="0" borderId="1" xfId="0" applyFont="1" applyBorder="1" applyProtection="1">
      <protection hidden="1"/>
    </xf>
    <xf numFmtId="0" fontId="1" fillId="0" borderId="0" xfId="0" applyFont="1" applyAlignment="1" applyProtection="1">
      <alignment horizontal="center" vertical="center"/>
      <protection hidden="1"/>
    </xf>
    <xf numFmtId="0" fontId="2" fillId="0" borderId="0" xfId="0" applyFont="1" applyAlignment="1" applyProtection="1">
      <alignment horizontal="center" vertical="top"/>
      <protection hidden="1"/>
    </xf>
    <xf numFmtId="0" fontId="4" fillId="0" borderId="0" xfId="1" applyProtection="1">
      <protection hidden="1"/>
    </xf>
    <xf numFmtId="0" fontId="4" fillId="0" borderId="0" xfId="1" applyAlignment="1" applyProtection="1">
      <alignment vertical="center"/>
      <protection hidden="1"/>
    </xf>
    <xf numFmtId="0" fontId="4" fillId="0" borderId="0" xfId="1" applyAlignment="1" applyProtection="1">
      <alignment vertical="center" wrapText="1"/>
      <protection hidden="1"/>
    </xf>
    <xf numFmtId="0" fontId="8" fillId="0" borderId="0" xfId="0" applyFont="1" applyAlignment="1">
      <alignment vertical="center"/>
    </xf>
    <xf numFmtId="0" fontId="2" fillId="0" borderId="0" xfId="0" applyFont="1"/>
    <xf numFmtId="4" fontId="4" fillId="2" borderId="0" xfId="0" applyNumberFormat="1" applyFont="1" applyFill="1" applyAlignment="1">
      <alignment vertical="center"/>
    </xf>
    <xf numFmtId="0" fontId="3" fillId="0" borderId="0" xfId="0" applyFont="1"/>
    <xf numFmtId="0" fontId="11" fillId="0" borderId="0" xfId="0" applyFont="1" applyAlignment="1">
      <alignment horizontal="left" vertical="center"/>
    </xf>
    <xf numFmtId="0" fontId="2" fillId="0" borderId="0" xfId="0" applyFont="1" applyAlignment="1">
      <alignment vertical="center"/>
    </xf>
    <xf numFmtId="0" fontId="0" fillId="0" borderId="0" xfId="0" applyAlignment="1">
      <alignment horizontal="left"/>
    </xf>
    <xf numFmtId="0" fontId="0" fillId="0" borderId="1" xfId="0" applyBorder="1"/>
    <xf numFmtId="0" fontId="1" fillId="0" borderId="0" xfId="0" applyFont="1" applyAlignment="1">
      <alignment horizontal="left" vertical="center"/>
    </xf>
    <xf numFmtId="0" fontId="18" fillId="0" borderId="0" xfId="0" applyFont="1"/>
    <xf numFmtId="0" fontId="19" fillId="0" borderId="0" xfId="0" applyFont="1" applyAlignment="1">
      <alignment horizontal="left"/>
    </xf>
    <xf numFmtId="0" fontId="19" fillId="0" borderId="0" xfId="0" applyFont="1" applyAlignment="1">
      <alignment horizontal="center"/>
    </xf>
    <xf numFmtId="0" fontId="20" fillId="0" borderId="0" xfId="0" applyFont="1"/>
    <xf numFmtId="0" fontId="21" fillId="0" borderId="0" xfId="0" applyFont="1" applyAlignment="1">
      <alignment horizontal="center" vertical="center"/>
    </xf>
    <xf numFmtId="0" fontId="22" fillId="0" borderId="0" xfId="6" applyFont="1" applyAlignment="1">
      <alignment horizontal="left"/>
    </xf>
    <xf numFmtId="0" fontId="23" fillId="0" borderId="0" xfId="6" applyFont="1" applyAlignment="1">
      <alignment horizontal="left"/>
    </xf>
    <xf numFmtId="164" fontId="23" fillId="0" borderId="0" xfId="6" applyNumberFormat="1" applyFont="1"/>
    <xf numFmtId="0" fontId="24" fillId="0" borderId="0" xfId="0" applyFont="1"/>
    <xf numFmtId="0" fontId="0" fillId="0" borderId="0" xfId="0" applyProtection="1">
      <protection hidden="1"/>
    </xf>
    <xf numFmtId="0" fontId="3" fillId="0" borderId="0" xfId="0" applyFont="1" applyProtection="1">
      <protection hidden="1"/>
    </xf>
    <xf numFmtId="0" fontId="21" fillId="0" borderId="0" xfId="0" applyFont="1" applyAlignment="1" applyProtection="1">
      <alignment horizontal="center" vertical="center"/>
      <protection hidden="1"/>
    </xf>
    <xf numFmtId="0" fontId="1" fillId="0" borderId="1" xfId="0" applyFont="1" applyBorder="1" applyAlignment="1" applyProtection="1">
      <alignment vertical="center"/>
      <protection hidden="1"/>
    </xf>
    <xf numFmtId="0" fontId="5" fillId="3" borderId="3" xfId="0" applyFont="1" applyFill="1" applyBorder="1" applyAlignment="1" applyProtection="1">
      <alignment horizontal="center" vertical="center"/>
      <protection hidden="1"/>
    </xf>
    <xf numFmtId="49" fontId="5" fillId="3" borderId="3" xfId="0" applyNumberFormat="1" applyFont="1" applyFill="1" applyBorder="1" applyAlignment="1" applyProtection="1">
      <alignment horizontal="center" vertical="center" wrapText="1"/>
      <protection hidden="1"/>
    </xf>
    <xf numFmtId="0" fontId="4" fillId="0" borderId="3" xfId="0" applyFont="1" applyBorder="1" applyAlignment="1" applyProtection="1">
      <alignment horizontal="left"/>
      <protection hidden="1"/>
    </xf>
    <xf numFmtId="0" fontId="4" fillId="0" borderId="3" xfId="0" applyFont="1" applyBorder="1" applyAlignment="1" applyProtection="1">
      <alignment horizontal="center"/>
      <protection hidden="1"/>
    </xf>
    <xf numFmtId="0" fontId="2" fillId="0" borderId="0" xfId="0" applyFont="1" applyAlignment="1" applyProtection="1">
      <alignment vertical="center" wrapText="1"/>
      <protection hidden="1"/>
    </xf>
    <xf numFmtId="0" fontId="26" fillId="0" borderId="0" xfId="0" applyFont="1" applyProtection="1">
      <protection hidden="1"/>
    </xf>
    <xf numFmtId="0" fontId="21" fillId="0" borderId="0" xfId="0" applyFont="1" applyAlignment="1">
      <alignment horizontal="center"/>
    </xf>
    <xf numFmtId="166" fontId="5" fillId="2" borderId="0" xfId="0" applyNumberFormat="1" applyFont="1" applyFill="1" applyAlignment="1">
      <alignment horizontal="right" vertical="center"/>
    </xf>
    <xf numFmtId="0" fontId="10" fillId="0" borderId="0" xfId="6" applyFont="1" applyAlignment="1">
      <alignment horizontal="left" vertical="center"/>
    </xf>
    <xf numFmtId="10" fontId="10" fillId="6" borderId="3" xfId="5" applyNumberFormat="1" applyFont="1" applyFill="1" applyBorder="1" applyAlignment="1">
      <alignment horizontal="center" vertical="center"/>
    </xf>
    <xf numFmtId="0" fontId="24" fillId="0" borderId="0" xfId="0" applyFont="1" applyAlignment="1">
      <alignment vertical="center"/>
    </xf>
    <xf numFmtId="0" fontId="10" fillId="0" borderId="0" xfId="6" applyFont="1" applyAlignment="1" applyProtection="1">
      <alignment horizontal="left" vertical="center" wrapText="1"/>
      <protection hidden="1"/>
    </xf>
    <xf numFmtId="0" fontId="10" fillId="0" borderId="0" xfId="6" applyFont="1" applyAlignment="1" applyProtection="1">
      <alignment vertical="center" wrapText="1"/>
      <protection hidden="1"/>
    </xf>
    <xf numFmtId="0" fontId="23" fillId="0" borderId="0" xfId="7" applyFont="1" applyAlignment="1">
      <alignment horizontal="center" vertical="center"/>
    </xf>
    <xf numFmtId="0" fontId="23" fillId="0" borderId="0" xfId="6" applyFont="1" applyAlignment="1" applyProtection="1">
      <alignment horizontal="left" vertical="center"/>
      <protection hidden="1"/>
    </xf>
    <xf numFmtId="0" fontId="23" fillId="0" borderId="0" xfId="6" applyFont="1" applyAlignment="1" applyProtection="1">
      <alignment vertical="center"/>
      <protection hidden="1"/>
    </xf>
    <xf numFmtId="0" fontId="10" fillId="0" borderId="3" xfId="7" applyFont="1" applyBorder="1" applyAlignment="1">
      <alignment horizontal="center" vertical="center" wrapText="1"/>
    </xf>
    <xf numFmtId="0" fontId="10" fillId="0" borderId="4" xfId="6" applyFont="1" applyBorder="1" applyAlignment="1" applyProtection="1">
      <alignment horizontal="left" vertical="center"/>
      <protection hidden="1"/>
    </xf>
    <xf numFmtId="0" fontId="10" fillId="0" borderId="5" xfId="6" applyFont="1" applyBorder="1" applyAlignment="1" applyProtection="1">
      <alignment horizontal="left" vertical="center"/>
      <protection hidden="1"/>
    </xf>
    <xf numFmtId="9" fontId="10" fillId="0" borderId="3" xfId="5" applyFont="1" applyBorder="1" applyAlignment="1">
      <alignment horizontal="center" vertical="center"/>
    </xf>
    <xf numFmtId="164" fontId="10" fillId="0" borderId="3" xfId="6" applyNumberFormat="1" applyFont="1" applyBorder="1" applyAlignment="1">
      <alignment horizontal="right" vertical="center"/>
    </xf>
    <xf numFmtId="10" fontId="23" fillId="0" borderId="3" xfId="5" applyNumberFormat="1" applyFont="1" applyBorder="1" applyAlignment="1">
      <alignment horizontal="center" vertical="center"/>
    </xf>
    <xf numFmtId="0" fontId="23" fillId="0" borderId="3" xfId="6" applyFont="1" applyBorder="1" applyAlignment="1">
      <alignment horizontal="right" vertical="center"/>
    </xf>
    <xf numFmtId="0" fontId="23" fillId="0" borderId="3" xfId="7" applyFont="1" applyBorder="1" applyAlignment="1">
      <alignment horizontal="right" vertical="center"/>
    </xf>
    <xf numFmtId="2" fontId="23" fillId="0" borderId="3" xfId="7" applyNumberFormat="1" applyFont="1" applyBorder="1" applyAlignment="1">
      <alignment horizontal="right" vertical="center"/>
    </xf>
    <xf numFmtId="164" fontId="23" fillId="0" borderId="3" xfId="7" applyNumberFormat="1" applyFont="1" applyBorder="1" applyAlignment="1">
      <alignment horizontal="right" vertical="center"/>
    </xf>
    <xf numFmtId="0" fontId="10" fillId="0" borderId="0" xfId="6" applyFont="1" applyAlignment="1">
      <alignment horizontal="right" vertical="center"/>
    </xf>
    <xf numFmtId="164" fontId="10" fillId="0" borderId="0" xfId="6" applyNumberFormat="1" applyFont="1" applyAlignment="1">
      <alignment horizontal="right" vertical="center"/>
    </xf>
    <xf numFmtId="0" fontId="23" fillId="0" borderId="0" xfId="6" applyFont="1" applyAlignment="1">
      <alignment vertical="center"/>
    </xf>
    <xf numFmtId="169" fontId="10" fillId="6" borderId="3" xfId="7" applyNumberFormat="1" applyFont="1" applyFill="1" applyBorder="1" applyAlignment="1">
      <alignment horizontal="center" vertical="center"/>
    </xf>
    <xf numFmtId="0" fontId="27" fillId="0" borderId="0" xfId="6" applyFont="1" applyAlignment="1">
      <alignment horizontal="left" vertical="center"/>
    </xf>
    <xf numFmtId="0" fontId="27" fillId="0" borderId="0" xfId="6" applyFont="1" applyAlignment="1">
      <alignment horizontal="right" vertical="center"/>
    </xf>
    <xf numFmtId="0" fontId="26" fillId="0" borderId="0" xfId="0" applyFont="1" applyAlignment="1">
      <alignment vertical="center"/>
    </xf>
    <xf numFmtId="0" fontId="10" fillId="0" borderId="11" xfId="6" applyFont="1" applyBorder="1" applyAlignment="1">
      <alignment horizontal="right" vertical="center"/>
    </xf>
    <xf numFmtId="164" fontId="10" fillId="0" borderId="12" xfId="6" applyNumberFormat="1" applyFont="1" applyBorder="1" applyAlignment="1">
      <alignment horizontal="center" vertical="center"/>
    </xf>
    <xf numFmtId="0" fontId="10" fillId="0" borderId="8" xfId="6" applyFont="1" applyBorder="1" applyAlignment="1">
      <alignment horizontal="right" vertical="center"/>
    </xf>
    <xf numFmtId="0" fontId="24" fillId="0" borderId="0" xfId="0" applyFont="1" applyAlignment="1">
      <alignment horizontal="left" vertical="center"/>
    </xf>
    <xf numFmtId="164" fontId="23" fillId="0" borderId="0" xfId="6" applyNumberFormat="1" applyFont="1" applyAlignment="1">
      <alignment vertical="center"/>
    </xf>
    <xf numFmtId="167" fontId="28" fillId="0" borderId="0" xfId="0" applyNumberFormat="1" applyFont="1" applyAlignment="1">
      <alignment vertical="center"/>
    </xf>
    <xf numFmtId="169" fontId="10" fillId="3" borderId="3" xfId="6" applyNumberFormat="1" applyFont="1" applyFill="1" applyBorder="1" applyAlignment="1">
      <alignment horizontal="center" vertical="center"/>
    </xf>
    <xf numFmtId="164" fontId="10" fillId="0" borderId="3" xfId="6" applyNumberFormat="1" applyFont="1" applyBorder="1" applyAlignment="1" applyProtection="1">
      <alignment horizontal="right" vertical="center"/>
      <protection hidden="1"/>
    </xf>
    <xf numFmtId="10" fontId="10" fillId="6" borderId="3" xfId="5" applyNumberFormat="1" applyFont="1" applyFill="1" applyBorder="1" applyAlignment="1" applyProtection="1">
      <alignment horizontal="center" vertical="center"/>
      <protection hidden="1"/>
    </xf>
    <xf numFmtId="0" fontId="23" fillId="0" borderId="3" xfId="6" applyFont="1" applyBorder="1" applyAlignment="1" applyProtection="1">
      <alignment horizontal="right" vertical="center"/>
      <protection hidden="1"/>
    </xf>
    <xf numFmtId="2" fontId="23" fillId="0" borderId="3" xfId="7" applyNumberFormat="1" applyFont="1" applyBorder="1" applyAlignment="1" applyProtection="1">
      <alignment horizontal="right" vertical="center"/>
      <protection hidden="1"/>
    </xf>
    <xf numFmtId="0" fontId="10" fillId="0" borderId="0" xfId="6" applyFont="1" applyAlignment="1" applyProtection="1">
      <alignment horizontal="left" vertical="center"/>
      <protection hidden="1"/>
    </xf>
    <xf numFmtId="164" fontId="23" fillId="0" borderId="3" xfId="7" applyNumberFormat="1" applyFont="1" applyBorder="1" applyAlignment="1" applyProtection="1">
      <alignment horizontal="right" vertical="center"/>
      <protection hidden="1"/>
    </xf>
    <xf numFmtId="164" fontId="23" fillId="0" borderId="0" xfId="6" applyNumberFormat="1" applyFont="1" applyAlignment="1" applyProtection="1">
      <alignment vertical="center"/>
      <protection hidden="1"/>
    </xf>
    <xf numFmtId="0" fontId="26" fillId="3" borderId="0" xfId="0" applyFont="1" applyFill="1" applyProtection="1">
      <protection hidden="1"/>
    </xf>
    <xf numFmtId="0" fontId="26" fillId="3" borderId="0" xfId="0" applyFont="1" applyFill="1" applyAlignment="1" applyProtection="1">
      <alignment horizontal="center" vertical="center"/>
      <protection hidden="1"/>
    </xf>
    <xf numFmtId="0" fontId="17" fillId="3" borderId="10" xfId="0" applyFont="1" applyFill="1" applyBorder="1" applyAlignment="1" applyProtection="1">
      <alignment vertical="center"/>
      <protection hidden="1"/>
    </xf>
    <xf numFmtId="0" fontId="26" fillId="3" borderId="2" xfId="0" applyFont="1" applyFill="1" applyBorder="1" applyAlignment="1" applyProtection="1">
      <alignment vertical="center"/>
      <protection hidden="1"/>
    </xf>
    <xf numFmtId="0" fontId="26" fillId="3" borderId="2" xfId="0" applyFont="1" applyFill="1" applyBorder="1" applyProtection="1">
      <protection hidden="1"/>
    </xf>
    <xf numFmtId="0" fontId="26" fillId="3" borderId="2" xfId="0" applyFont="1" applyFill="1" applyBorder="1" applyAlignment="1" applyProtection="1">
      <alignment horizontal="center" vertical="center"/>
      <protection hidden="1"/>
    </xf>
    <xf numFmtId="171" fontId="26" fillId="3" borderId="11" xfId="0" applyNumberFormat="1" applyFont="1" applyFill="1" applyBorder="1" applyAlignment="1" applyProtection="1">
      <alignment horizontal="left"/>
      <protection hidden="1"/>
    </xf>
    <xf numFmtId="0" fontId="17" fillId="3" borderId="13" xfId="0" applyFont="1" applyFill="1" applyBorder="1" applyAlignment="1" applyProtection="1">
      <alignment vertical="center"/>
      <protection hidden="1"/>
    </xf>
    <xf numFmtId="0" fontId="17" fillId="3" borderId="13" xfId="0" applyFont="1" applyFill="1" applyBorder="1" applyProtection="1">
      <protection hidden="1"/>
    </xf>
    <xf numFmtId="0" fontId="26" fillId="3" borderId="13" xfId="0" applyFont="1" applyFill="1" applyBorder="1" applyProtection="1">
      <protection hidden="1"/>
    </xf>
    <xf numFmtId="0" fontId="26" fillId="3" borderId="7" xfId="0" applyFont="1" applyFill="1" applyBorder="1" applyProtection="1">
      <protection hidden="1"/>
    </xf>
    <xf numFmtId="0" fontId="26" fillId="3" borderId="1" xfId="0" applyFont="1" applyFill="1" applyBorder="1" applyProtection="1">
      <protection hidden="1"/>
    </xf>
    <xf numFmtId="0" fontId="26" fillId="3" borderId="1" xfId="0" applyFont="1" applyFill="1" applyBorder="1" applyAlignment="1" applyProtection="1">
      <alignment horizontal="center" vertical="center"/>
      <protection hidden="1"/>
    </xf>
    <xf numFmtId="0" fontId="17" fillId="3" borderId="10" xfId="0" applyFont="1" applyFill="1" applyBorder="1" applyProtection="1">
      <protection hidden="1"/>
    </xf>
    <xf numFmtId="0" fontId="17" fillId="0" borderId="0" xfId="0" applyFont="1" applyAlignment="1" applyProtection="1">
      <alignment horizontal="left" vertical="center"/>
      <protection hidden="1"/>
    </xf>
    <xf numFmtId="0" fontId="26" fillId="0" borderId="1" xfId="0" applyFont="1" applyBorder="1" applyProtection="1">
      <protection hidden="1"/>
    </xf>
    <xf numFmtId="0" fontId="29" fillId="0" borderId="0" xfId="0" applyFont="1" applyProtection="1">
      <protection hidden="1"/>
    </xf>
    <xf numFmtId="0" fontId="26" fillId="0" borderId="0" xfId="0" applyFont="1" applyAlignment="1" applyProtection="1">
      <alignment horizontal="left"/>
      <protection hidden="1"/>
    </xf>
    <xf numFmtId="0" fontId="26" fillId="0" borderId="0" xfId="0" applyFont="1" applyAlignment="1" applyProtection="1">
      <alignment horizontal="right"/>
      <protection hidden="1"/>
    </xf>
    <xf numFmtId="0" fontId="23" fillId="0" borderId="0" xfId="7" applyFont="1" applyAlignment="1" applyProtection="1">
      <alignment horizontal="right" vertical="center"/>
      <protection hidden="1"/>
    </xf>
    <xf numFmtId="0" fontId="23" fillId="0" borderId="4" xfId="4" applyFont="1" applyBorder="1" applyAlignment="1" applyProtection="1">
      <alignment horizontal="left" vertical="center"/>
      <protection hidden="1"/>
    </xf>
    <xf numFmtId="0" fontId="23" fillId="0" borderId="5" xfId="4" applyFont="1" applyBorder="1" applyAlignment="1" applyProtection="1">
      <alignment horizontal="left" vertical="center"/>
      <protection hidden="1"/>
    </xf>
    <xf numFmtId="170" fontId="26" fillId="0" borderId="3" xfId="0" applyNumberFormat="1" applyFont="1" applyBorder="1" applyAlignment="1" applyProtection="1">
      <alignment horizontal="center"/>
      <protection hidden="1"/>
    </xf>
    <xf numFmtId="0" fontId="26" fillId="0" borderId="3" xfId="0" applyFont="1" applyBorder="1" applyProtection="1">
      <protection hidden="1"/>
    </xf>
    <xf numFmtId="0" fontId="26" fillId="0" borderId="3" xfId="0" applyFont="1" applyBorder="1" applyAlignment="1" applyProtection="1">
      <alignment horizontal="center"/>
      <protection hidden="1"/>
    </xf>
    <xf numFmtId="4" fontId="26" fillId="0" borderId="3" xfId="0" applyNumberFormat="1" applyFont="1" applyBorder="1" applyProtection="1">
      <protection hidden="1"/>
    </xf>
    <xf numFmtId="4" fontId="26" fillId="0" borderId="4" xfId="0" applyNumberFormat="1" applyFont="1" applyBorder="1" applyProtection="1">
      <protection hidden="1"/>
    </xf>
    <xf numFmtId="4" fontId="26" fillId="0" borderId="5" xfId="0" applyNumberFormat="1" applyFont="1" applyBorder="1" applyAlignment="1" applyProtection="1">
      <alignment horizontal="right"/>
      <protection hidden="1"/>
    </xf>
    <xf numFmtId="4" fontId="26" fillId="0" borderId="4" xfId="0" applyNumberFormat="1" applyFont="1" applyBorder="1" applyAlignment="1" applyProtection="1">
      <alignment horizontal="right"/>
      <protection hidden="1"/>
    </xf>
    <xf numFmtId="167" fontId="26" fillId="0" borderId="5" xfId="0" applyNumberFormat="1" applyFont="1" applyBorder="1" applyAlignment="1" applyProtection="1">
      <alignment horizontal="right"/>
      <protection hidden="1"/>
    </xf>
    <xf numFmtId="0" fontId="17" fillId="10" borderId="4" xfId="0" applyFont="1" applyFill="1" applyBorder="1" applyProtection="1">
      <protection hidden="1"/>
    </xf>
    <xf numFmtId="0" fontId="17" fillId="10" borderId="6" xfId="0" applyFont="1" applyFill="1" applyBorder="1" applyProtection="1">
      <protection hidden="1"/>
    </xf>
    <xf numFmtId="0" fontId="17" fillId="10" borderId="5" xfId="0" applyFont="1" applyFill="1" applyBorder="1" applyProtection="1">
      <protection hidden="1"/>
    </xf>
    <xf numFmtId="4" fontId="17" fillId="10" borderId="6" xfId="0" applyNumberFormat="1" applyFont="1" applyFill="1" applyBorder="1" applyAlignment="1" applyProtection="1">
      <alignment horizontal="right"/>
      <protection hidden="1"/>
    </xf>
    <xf numFmtId="167" fontId="17" fillId="10" borderId="6" xfId="0" applyNumberFormat="1" applyFont="1" applyFill="1" applyBorder="1" applyAlignment="1" applyProtection="1">
      <alignment horizontal="right"/>
      <protection hidden="1"/>
    </xf>
    <xf numFmtId="0" fontId="30" fillId="11" borderId="4" xfId="0" applyFont="1" applyFill="1" applyBorder="1" applyProtection="1">
      <protection hidden="1"/>
    </xf>
    <xf numFmtId="0" fontId="30" fillId="11" borderId="6" xfId="0" applyFont="1" applyFill="1" applyBorder="1" applyProtection="1">
      <protection hidden="1"/>
    </xf>
    <xf numFmtId="0" fontId="30" fillId="11" borderId="5" xfId="0" applyFont="1" applyFill="1" applyBorder="1" applyProtection="1">
      <protection hidden="1"/>
    </xf>
    <xf numFmtId="0" fontId="17" fillId="0" borderId="4" xfId="0" applyFont="1" applyBorder="1" applyProtection="1">
      <protection hidden="1"/>
    </xf>
    <xf numFmtId="0" fontId="17" fillId="0" borderId="6" xfId="0" applyFont="1" applyBorder="1" applyProtection="1">
      <protection hidden="1"/>
    </xf>
    <xf numFmtId="0" fontId="17" fillId="0" borderId="6" xfId="0" applyFont="1" applyBorder="1" applyAlignment="1" applyProtection="1">
      <alignment horizontal="center"/>
      <protection hidden="1"/>
    </xf>
    <xf numFmtId="4" fontId="17" fillId="0" borderId="6" xfId="0" applyNumberFormat="1" applyFont="1" applyBorder="1" applyAlignment="1" applyProtection="1">
      <alignment horizontal="right"/>
      <protection hidden="1"/>
    </xf>
    <xf numFmtId="0" fontId="17" fillId="0" borderId="5" xfId="0" applyFont="1" applyBorder="1" applyAlignment="1" applyProtection="1">
      <alignment horizontal="center"/>
      <protection hidden="1"/>
    </xf>
    <xf numFmtId="0" fontId="17" fillId="0" borderId="0" xfId="0" applyFont="1" applyAlignment="1" applyProtection="1">
      <alignment vertical="center"/>
      <protection hidden="1"/>
    </xf>
    <xf numFmtId="0" fontId="31" fillId="8" borderId="3" xfId="0" applyFont="1" applyFill="1" applyBorder="1" applyAlignment="1" applyProtection="1">
      <alignment horizontal="center" vertical="center" wrapText="1"/>
      <protection hidden="1"/>
    </xf>
    <xf numFmtId="0" fontId="4" fillId="2" borderId="3" xfId="0" applyFont="1" applyFill="1" applyBorder="1" applyProtection="1">
      <protection hidden="1"/>
    </xf>
    <xf numFmtId="0" fontId="8" fillId="0" borderId="0" xfId="0" applyFont="1" applyAlignment="1" applyProtection="1">
      <alignment vertical="center"/>
      <protection hidden="1"/>
    </xf>
    <xf numFmtId="4" fontId="4" fillId="2" borderId="0" xfId="0" applyNumberFormat="1" applyFont="1" applyFill="1" applyAlignment="1" applyProtection="1">
      <alignment vertical="center"/>
      <protection hidden="1"/>
    </xf>
    <xf numFmtId="166" fontId="10" fillId="2" borderId="0" xfId="0" applyNumberFormat="1" applyFont="1" applyFill="1" applyAlignment="1" applyProtection="1">
      <alignment horizontal="left" vertical="center"/>
      <protection hidden="1"/>
    </xf>
    <xf numFmtId="0" fontId="11" fillId="0" borderId="0" xfId="0" applyFont="1" applyAlignment="1" applyProtection="1">
      <alignment horizontal="left" vertical="center"/>
      <protection hidden="1"/>
    </xf>
    <xf numFmtId="0" fontId="8" fillId="2" borderId="6" xfId="0" applyFont="1" applyFill="1" applyBorder="1" applyAlignment="1" applyProtection="1">
      <alignment horizontal="center" vertical="center"/>
      <protection hidden="1"/>
    </xf>
    <xf numFmtId="0" fontId="8" fillId="2" borderId="6" xfId="0" applyFont="1" applyFill="1" applyBorder="1" applyAlignment="1" applyProtection="1">
      <alignment horizontal="center" vertical="center" wrapText="1"/>
      <protection hidden="1"/>
    </xf>
    <xf numFmtId="0" fontId="2" fillId="0" borderId="0" xfId="0" applyFont="1" applyAlignment="1" applyProtection="1">
      <alignment vertical="center"/>
      <protection hidden="1"/>
    </xf>
    <xf numFmtId="0" fontId="2" fillId="0" borderId="3" xfId="0" applyFont="1" applyBorder="1" applyAlignment="1" applyProtection="1">
      <alignment vertical="center" wrapText="1"/>
      <protection hidden="1"/>
    </xf>
    <xf numFmtId="167" fontId="12" fillId="3" borderId="3" xfId="0" applyNumberFormat="1" applyFont="1" applyFill="1" applyBorder="1" applyAlignment="1" applyProtection="1">
      <alignment horizontal="right" vertical="center"/>
      <protection hidden="1"/>
    </xf>
    <xf numFmtId="0" fontId="8" fillId="10" borderId="3" xfId="0" applyFont="1" applyFill="1" applyBorder="1" applyAlignment="1" applyProtection="1">
      <alignment horizontal="center" vertical="center"/>
      <protection hidden="1"/>
    </xf>
    <xf numFmtId="0" fontId="5" fillId="10" borderId="3" xfId="0" applyFont="1" applyFill="1" applyBorder="1" applyAlignment="1" applyProtection="1">
      <alignment vertical="center" wrapText="1"/>
      <protection hidden="1"/>
    </xf>
    <xf numFmtId="167" fontId="13" fillId="10" borderId="3" xfId="0" applyNumberFormat="1" applyFont="1" applyFill="1" applyBorder="1" applyAlignment="1" applyProtection="1">
      <alignment horizontal="right" vertical="center"/>
      <protection hidden="1"/>
    </xf>
    <xf numFmtId="167" fontId="23" fillId="4" borderId="3" xfId="5" applyNumberFormat="1" applyFont="1" applyFill="1" applyBorder="1" applyAlignment="1" applyProtection="1">
      <alignment horizontal="right" vertical="center"/>
      <protection locked="0"/>
    </xf>
    <xf numFmtId="10" fontId="23" fillId="4" borderId="3" xfId="5" applyNumberFormat="1" applyFont="1" applyFill="1" applyBorder="1" applyAlignment="1" applyProtection="1">
      <alignment horizontal="right" vertical="center"/>
      <protection locked="0"/>
    </xf>
    <xf numFmtId="167" fontId="34" fillId="9" borderId="3" xfId="5" applyNumberFormat="1" applyFont="1" applyFill="1" applyBorder="1" applyAlignment="1" applyProtection="1">
      <alignment horizontal="center"/>
      <protection hidden="1"/>
    </xf>
    <xf numFmtId="0" fontId="23" fillId="4" borderId="3" xfId="5" applyNumberFormat="1" applyFont="1" applyFill="1" applyBorder="1" applyAlignment="1" applyProtection="1">
      <alignment horizontal="center"/>
      <protection locked="0"/>
    </xf>
    <xf numFmtId="167" fontId="23" fillId="4" borderId="14" xfId="5" applyNumberFormat="1" applyFont="1" applyFill="1" applyBorder="1" applyAlignment="1" applyProtection="1">
      <alignment horizontal="left" vertical="center"/>
      <protection hidden="1"/>
    </xf>
    <xf numFmtId="172" fontId="23" fillId="4" borderId="8" xfId="5" applyNumberFormat="1" applyFont="1" applyFill="1" applyBorder="1" applyAlignment="1" applyProtection="1">
      <alignment horizontal="left" vertical="center"/>
      <protection hidden="1"/>
    </xf>
    <xf numFmtId="0" fontId="4" fillId="0" borderId="0" xfId="1" applyAlignment="1" applyProtection="1">
      <alignment horizontal="left" vertical="center" wrapText="1"/>
      <protection hidden="1"/>
    </xf>
    <xf numFmtId="0" fontId="5" fillId="0" borderId="0" xfId="0" applyFont="1" applyAlignment="1">
      <alignment vertical="center"/>
    </xf>
    <xf numFmtId="0" fontId="17" fillId="9" borderId="3" xfId="0" applyFont="1" applyFill="1" applyBorder="1" applyAlignment="1">
      <alignment horizontal="left" vertical="center" wrapText="1"/>
    </xf>
    <xf numFmtId="0" fontId="17" fillId="9" borderId="4" xfId="0" applyFont="1" applyFill="1" applyBorder="1" applyAlignment="1">
      <alignment horizontal="left" vertical="center"/>
    </xf>
    <xf numFmtId="0" fontId="2" fillId="2" borderId="0" xfId="0" applyFont="1" applyFill="1"/>
    <xf numFmtId="0" fontId="36" fillId="2" borderId="3" xfId="0" applyFont="1" applyFill="1" applyBorder="1" applyAlignment="1">
      <alignment horizontal="center" vertical="center" wrapText="1"/>
    </xf>
    <xf numFmtId="0" fontId="37" fillId="0" borderId="4" xfId="0" applyFont="1" applyBorder="1" applyAlignment="1" applyProtection="1">
      <alignment vertical="center" wrapText="1"/>
      <protection hidden="1"/>
    </xf>
    <xf numFmtId="167" fontId="23" fillId="12" borderId="3" xfId="0" applyNumberFormat="1" applyFont="1" applyFill="1" applyBorder="1" applyAlignment="1">
      <alignment horizontal="right" vertical="center"/>
    </xf>
    <xf numFmtId="172" fontId="10" fillId="10" borderId="3" xfId="0" applyNumberFormat="1" applyFont="1" applyFill="1" applyBorder="1" applyAlignment="1">
      <alignment horizontal="right" vertical="center"/>
    </xf>
    <xf numFmtId="167" fontId="10" fillId="4" borderId="3" xfId="5" applyNumberFormat="1" applyFont="1" applyFill="1" applyBorder="1" applyAlignment="1" applyProtection="1">
      <alignment horizontal="center" vertical="center"/>
      <protection locked="0"/>
    </xf>
    <xf numFmtId="10" fontId="23" fillId="0" borderId="9" xfId="5" applyNumberFormat="1" applyFont="1" applyBorder="1" applyAlignment="1">
      <alignment horizontal="center" vertical="center"/>
    </xf>
    <xf numFmtId="0" fontId="17" fillId="10" borderId="6" xfId="0" applyFont="1" applyFill="1" applyBorder="1" applyAlignment="1" applyProtection="1">
      <alignment horizontal="right"/>
      <protection hidden="1"/>
    </xf>
    <xf numFmtId="0" fontId="17" fillId="3" borderId="1" xfId="0" applyFont="1" applyFill="1" applyBorder="1" applyAlignment="1" applyProtection="1">
      <alignment horizontal="right"/>
      <protection hidden="1"/>
    </xf>
    <xf numFmtId="4" fontId="38" fillId="2" borderId="0" xfId="0" applyNumberFormat="1" applyFont="1" applyFill="1" applyAlignment="1" applyProtection="1">
      <alignment horizontal="right" vertical="center"/>
      <protection hidden="1"/>
    </xf>
    <xf numFmtId="0" fontId="2" fillId="0" borderId="12" xfId="0" applyFont="1" applyBorder="1" applyProtection="1">
      <protection hidden="1"/>
    </xf>
    <xf numFmtId="0" fontId="2" fillId="0" borderId="9" xfId="0" applyFont="1" applyBorder="1" applyAlignment="1" applyProtection="1">
      <alignment vertical="center" wrapText="1"/>
      <protection hidden="1"/>
    </xf>
    <xf numFmtId="0" fontId="2" fillId="2" borderId="6" xfId="0" applyFont="1" applyFill="1" applyBorder="1" applyProtection="1">
      <protection hidden="1"/>
    </xf>
    <xf numFmtId="0" fontId="31" fillId="8" borderId="3" xfId="0" applyFont="1" applyFill="1" applyBorder="1" applyAlignment="1" applyProtection="1">
      <alignment horizontal="left" vertical="center" wrapText="1"/>
      <protection hidden="1"/>
    </xf>
    <xf numFmtId="49" fontId="13" fillId="3" borderId="3" xfId="0" applyNumberFormat="1" applyFont="1" applyFill="1" applyBorder="1" applyAlignment="1" applyProtection="1">
      <alignment horizontal="center" vertical="center" wrapText="1"/>
      <protection hidden="1"/>
    </xf>
    <xf numFmtId="0" fontId="17" fillId="3" borderId="1" xfId="0" applyFont="1" applyFill="1" applyBorder="1" applyAlignment="1" applyProtection="1">
      <alignment horizontal="left" vertical="center" wrapText="1"/>
      <protection hidden="1"/>
    </xf>
    <xf numFmtId="0" fontId="26" fillId="3" borderId="1" xfId="0" applyFont="1" applyFill="1" applyBorder="1" applyAlignment="1" applyProtection="1">
      <alignment horizontal="left" vertical="center" wrapText="1"/>
      <protection hidden="1"/>
    </xf>
    <xf numFmtId="0" fontId="15" fillId="0" borderId="3" xfId="0" applyFont="1" applyBorder="1" applyAlignment="1" applyProtection="1">
      <alignment horizontal="center" vertical="center"/>
      <protection hidden="1"/>
    </xf>
    <xf numFmtId="0" fontId="9" fillId="0" borderId="3" xfId="0" applyFont="1" applyBorder="1" applyAlignment="1" applyProtection="1">
      <alignment horizontal="left" vertical="center"/>
      <protection hidden="1"/>
    </xf>
    <xf numFmtId="0" fontId="15" fillId="4" borderId="3" xfId="5" applyNumberFormat="1" applyFont="1" applyFill="1" applyBorder="1" applyAlignment="1" applyProtection="1">
      <alignment horizontal="center" vertical="center"/>
      <protection locked="0" hidden="1"/>
    </xf>
    <xf numFmtId="0" fontId="15" fillId="2" borderId="3" xfId="5" applyNumberFormat="1" applyFont="1" applyFill="1" applyBorder="1" applyAlignment="1" applyProtection="1">
      <alignment horizontal="center" vertical="center"/>
      <protection hidden="1"/>
    </xf>
    <xf numFmtId="0" fontId="17" fillId="3" borderId="0" xfId="0" applyFont="1" applyFill="1" applyAlignment="1" applyProtection="1">
      <alignment vertical="center"/>
      <protection hidden="1"/>
    </xf>
    <xf numFmtId="0" fontId="40" fillId="3" borderId="2" xfId="0" applyFont="1" applyFill="1" applyBorder="1" applyProtection="1">
      <protection hidden="1"/>
    </xf>
    <xf numFmtId="0" fontId="40" fillId="3" borderId="0" xfId="0" applyFont="1" applyFill="1" applyProtection="1">
      <protection hidden="1"/>
    </xf>
    <xf numFmtId="0" fontId="40" fillId="3" borderId="1" xfId="0" applyFont="1" applyFill="1" applyBorder="1" applyProtection="1">
      <protection hidden="1"/>
    </xf>
    <xf numFmtId="0" fontId="5" fillId="3" borderId="4" xfId="0" applyFont="1" applyFill="1" applyBorder="1" applyAlignment="1" applyProtection="1">
      <alignment vertical="center"/>
      <protection hidden="1"/>
    </xf>
    <xf numFmtId="9" fontId="10" fillId="0" borderId="3" xfId="5" applyFont="1" applyBorder="1" applyAlignment="1" applyProtection="1">
      <alignment horizontal="center" vertical="center"/>
      <protection hidden="1"/>
    </xf>
    <xf numFmtId="169" fontId="10" fillId="4" borderId="3" xfId="6" applyNumberFormat="1" applyFont="1" applyFill="1" applyBorder="1" applyAlignment="1" applyProtection="1">
      <alignment horizontal="center" vertical="center"/>
      <protection locked="0"/>
    </xf>
    <xf numFmtId="167" fontId="33" fillId="3" borderId="3" xfId="7" applyNumberFormat="1" applyFont="1" applyFill="1" applyBorder="1" applyAlignment="1" applyProtection="1">
      <alignment horizontal="center" vertical="center"/>
      <protection hidden="1"/>
    </xf>
    <xf numFmtId="0" fontId="41" fillId="0" borderId="1" xfId="0" applyFont="1" applyBorder="1" applyProtection="1">
      <protection hidden="1"/>
    </xf>
    <xf numFmtId="0" fontId="41" fillId="0" borderId="1" xfId="0" applyFont="1" applyBorder="1"/>
    <xf numFmtId="0" fontId="4" fillId="2" borderId="0" xfId="0" applyFont="1" applyFill="1" applyProtection="1">
      <protection hidden="1"/>
    </xf>
    <xf numFmtId="10" fontId="10" fillId="4" borderId="3" xfId="5" applyNumberFormat="1" applyFont="1" applyFill="1" applyBorder="1" applyAlignment="1" applyProtection="1">
      <alignment horizontal="center" vertical="center"/>
      <protection locked="0"/>
    </xf>
    <xf numFmtId="10" fontId="10" fillId="7" borderId="3" xfId="5" applyNumberFormat="1" applyFont="1" applyFill="1" applyBorder="1" applyAlignment="1">
      <alignment horizontal="center" vertical="center"/>
    </xf>
    <xf numFmtId="172" fontId="10" fillId="0" borderId="3" xfId="0" applyNumberFormat="1" applyFont="1" applyBorder="1" applyAlignment="1">
      <alignment horizontal="right" vertical="center"/>
    </xf>
    <xf numFmtId="0" fontId="14" fillId="3" borderId="3" xfId="0" applyFont="1" applyFill="1" applyBorder="1" applyAlignment="1">
      <alignment horizontal="right" vertical="center" wrapText="1"/>
    </xf>
    <xf numFmtId="0" fontId="14" fillId="0" borderId="3" xfId="0" applyFont="1" applyBorder="1" applyAlignment="1" applyProtection="1">
      <alignment horizontal="left" vertical="center"/>
      <protection hidden="1"/>
    </xf>
    <xf numFmtId="2" fontId="5" fillId="4" borderId="3" xfId="3" applyNumberFormat="1" applyFont="1" applyFill="1" applyBorder="1" applyAlignment="1" applyProtection="1">
      <alignment horizontal="center" vertical="center"/>
      <protection locked="0"/>
    </xf>
    <xf numFmtId="0" fontId="2" fillId="0" borderId="0" xfId="0" applyFont="1" applyAlignment="1" applyProtection="1">
      <alignment horizontal="left"/>
      <protection hidden="1"/>
    </xf>
    <xf numFmtId="0" fontId="5" fillId="3" borderId="3" xfId="0" applyFont="1" applyFill="1" applyBorder="1" applyAlignment="1" applyProtection="1">
      <alignment horizontal="left" vertical="center"/>
      <protection hidden="1"/>
    </xf>
    <xf numFmtId="171" fontId="26" fillId="3" borderId="14" xfId="0" applyNumberFormat="1" applyFont="1" applyFill="1" applyBorder="1" applyAlignment="1" applyProtection="1">
      <alignment horizontal="left"/>
      <protection hidden="1"/>
    </xf>
    <xf numFmtId="167" fontId="10" fillId="10" borderId="3" xfId="0" applyNumberFormat="1" applyFont="1" applyFill="1" applyBorder="1" applyAlignment="1">
      <alignment horizontal="right" vertical="center"/>
    </xf>
    <xf numFmtId="0" fontId="2" fillId="0" borderId="0" xfId="0" applyFont="1" applyAlignment="1" applyProtection="1">
      <alignment vertical="top"/>
      <protection hidden="1"/>
    </xf>
    <xf numFmtId="0" fontId="43" fillId="3" borderId="7" xfId="0" applyFont="1" applyFill="1" applyBorder="1" applyProtection="1">
      <protection hidden="1"/>
    </xf>
    <xf numFmtId="164" fontId="4" fillId="0" borderId="0" xfId="1" applyNumberFormat="1" applyAlignment="1" applyProtection="1">
      <alignment vertical="top" wrapText="1"/>
      <protection hidden="1"/>
    </xf>
    <xf numFmtId="0" fontId="40" fillId="3" borderId="11" xfId="0" applyFont="1" applyFill="1" applyBorder="1" applyProtection="1">
      <protection hidden="1"/>
    </xf>
    <xf numFmtId="0" fontId="40" fillId="3" borderId="14" xfId="0" applyFont="1" applyFill="1" applyBorder="1" applyProtection="1">
      <protection hidden="1"/>
    </xf>
    <xf numFmtId="0" fontId="40" fillId="3" borderId="8" xfId="0" applyFont="1" applyFill="1" applyBorder="1" applyProtection="1">
      <protection hidden="1"/>
    </xf>
    <xf numFmtId="0" fontId="2" fillId="0" borderId="0" xfId="0" applyFont="1" applyAlignment="1" applyProtection="1">
      <alignment horizontal="left" vertical="center" wrapText="1"/>
      <protection hidden="1"/>
    </xf>
    <xf numFmtId="0" fontId="43" fillId="3" borderId="1" xfId="0" applyFont="1" applyFill="1" applyBorder="1" applyProtection="1">
      <protection hidden="1"/>
    </xf>
    <xf numFmtId="0" fontId="43" fillId="3" borderId="2" xfId="0" applyFont="1" applyFill="1" applyBorder="1" applyAlignment="1" applyProtection="1">
      <alignment vertical="center"/>
      <protection hidden="1"/>
    </xf>
    <xf numFmtId="0" fontId="43" fillId="3" borderId="0" xfId="0" applyFont="1" applyFill="1" applyAlignment="1" applyProtection="1">
      <alignment vertical="center"/>
      <protection hidden="1"/>
    </xf>
    <xf numFmtId="0" fontId="40" fillId="3" borderId="2" xfId="0" applyFont="1" applyFill="1" applyBorder="1" applyAlignment="1" applyProtection="1">
      <alignment vertical="center"/>
      <protection hidden="1"/>
    </xf>
    <xf numFmtId="0" fontId="40" fillId="3" borderId="0" xfId="0" applyFont="1" applyFill="1" applyAlignment="1" applyProtection="1">
      <alignment vertical="center"/>
      <protection hidden="1"/>
    </xf>
    <xf numFmtId="0" fontId="39" fillId="0" borderId="0" xfId="0" applyFont="1" applyAlignment="1" applyProtection="1">
      <alignment horizontal="center" vertical="top"/>
      <protection hidden="1"/>
    </xf>
    <xf numFmtId="0" fontId="23" fillId="3" borderId="0" xfId="0" applyFont="1" applyFill="1" applyProtection="1">
      <protection hidden="1"/>
    </xf>
    <xf numFmtId="0" fontId="23" fillId="3" borderId="2" xfId="0" applyFont="1" applyFill="1" applyBorder="1" applyProtection="1">
      <protection hidden="1"/>
    </xf>
    <xf numFmtId="0" fontId="10" fillId="3" borderId="1" xfId="0" applyFont="1" applyFill="1" applyBorder="1" applyProtection="1">
      <protection hidden="1"/>
    </xf>
    <xf numFmtId="0" fontId="10" fillId="3" borderId="0" xfId="0" applyFont="1" applyFill="1" applyAlignment="1" applyProtection="1">
      <alignment vertical="center"/>
      <protection hidden="1"/>
    </xf>
    <xf numFmtId="0" fontId="23" fillId="3" borderId="0" xfId="0" applyFont="1" applyFill="1" applyAlignment="1" applyProtection="1">
      <alignment vertical="center"/>
      <protection hidden="1"/>
    </xf>
    <xf numFmtId="0" fontId="10" fillId="3" borderId="2" xfId="0" applyFont="1" applyFill="1" applyBorder="1" applyAlignment="1" applyProtection="1">
      <alignment vertical="center"/>
      <protection hidden="1"/>
    </xf>
    <xf numFmtId="0" fontId="4" fillId="2" borderId="4" xfId="0" applyFont="1" applyFill="1" applyBorder="1" applyAlignment="1" applyProtection="1">
      <alignment horizontal="left"/>
      <protection hidden="1"/>
    </xf>
    <xf numFmtId="0" fontId="4" fillId="2" borderId="5" xfId="0" applyFont="1" applyFill="1" applyBorder="1" applyAlignment="1" applyProtection="1">
      <alignment horizontal="left"/>
      <protection hidden="1"/>
    </xf>
    <xf numFmtId="0" fontId="4" fillId="2" borderId="4" xfId="0" applyFont="1" applyFill="1" applyBorder="1" applyProtection="1">
      <protection hidden="1"/>
    </xf>
    <xf numFmtId="0" fontId="4" fillId="2" borderId="5" xfId="0" applyFont="1" applyFill="1" applyBorder="1" applyProtection="1">
      <protection hidden="1"/>
    </xf>
    <xf numFmtId="0" fontId="35" fillId="0" borderId="4" xfId="0" applyFont="1" applyBorder="1" applyAlignment="1" applyProtection="1">
      <alignment vertical="center" wrapText="1"/>
      <protection hidden="1"/>
    </xf>
    <xf numFmtId="0" fontId="5" fillId="3" borderId="6" xfId="0" applyFont="1" applyFill="1" applyBorder="1" applyAlignment="1">
      <alignment vertical="center" wrapText="1"/>
    </xf>
    <xf numFmtId="167" fontId="10" fillId="10" borderId="4" xfId="0" applyNumberFormat="1" applyFont="1" applyFill="1" applyBorder="1" applyAlignment="1">
      <alignment vertical="center"/>
    </xf>
    <xf numFmtId="0" fontId="23" fillId="3" borderId="1" xfId="0" applyFont="1" applyFill="1" applyBorder="1" applyProtection="1">
      <protection hidden="1"/>
    </xf>
    <xf numFmtId="0" fontId="23" fillId="3" borderId="2" xfId="0" applyFont="1" applyFill="1" applyBorder="1" applyAlignment="1" applyProtection="1">
      <alignment vertical="center"/>
      <protection hidden="1"/>
    </xf>
    <xf numFmtId="0" fontId="23" fillId="3" borderId="2" xfId="0" applyFont="1" applyFill="1" applyBorder="1" applyAlignment="1" applyProtection="1">
      <alignment horizontal="left" vertical="center"/>
      <protection hidden="1"/>
    </xf>
    <xf numFmtId="0" fontId="10" fillId="10" borderId="4" xfId="0" applyFont="1" applyFill="1" applyBorder="1" applyProtection="1">
      <protection hidden="1"/>
    </xf>
    <xf numFmtId="0" fontId="2" fillId="0" borderId="2" xfId="0" applyFont="1" applyBorder="1" applyAlignment="1" applyProtection="1">
      <alignment horizontal="left" vertical="top" wrapText="1"/>
      <protection hidden="1"/>
    </xf>
    <xf numFmtId="0" fontId="2" fillId="0" borderId="0" xfId="0" applyFont="1" applyAlignment="1" applyProtection="1">
      <alignment horizontal="left" vertical="top" wrapText="1"/>
      <protection hidden="1"/>
    </xf>
    <xf numFmtId="0" fontId="5" fillId="0" borderId="1" xfId="0" applyFont="1" applyBorder="1" applyAlignment="1" applyProtection="1">
      <alignment vertical="center"/>
      <protection hidden="1"/>
    </xf>
    <xf numFmtId="172" fontId="23" fillId="12" borderId="3" xfId="0" applyNumberFormat="1" applyFont="1" applyFill="1" applyBorder="1" applyAlignment="1">
      <alignment horizontal="right" vertical="center"/>
    </xf>
    <xf numFmtId="0" fontId="1" fillId="0" borderId="1" xfId="0" applyFont="1" applyBorder="1" applyAlignment="1">
      <alignment vertical="center"/>
    </xf>
    <xf numFmtId="0" fontId="48" fillId="2" borderId="3" xfId="0" applyFont="1" applyFill="1" applyBorder="1" applyAlignment="1">
      <alignment horizontal="center" vertical="center" wrapText="1"/>
    </xf>
    <xf numFmtId="0" fontId="4" fillId="0" borderId="0" xfId="0" applyFont="1" applyAlignment="1" applyProtection="1">
      <alignment horizontal="center" vertical="top"/>
      <protection hidden="1"/>
    </xf>
    <xf numFmtId="172" fontId="10" fillId="10" borderId="3" xfId="0" applyNumberFormat="1" applyFont="1" applyFill="1" applyBorder="1" applyAlignment="1">
      <alignment vertical="center"/>
    </xf>
    <xf numFmtId="0" fontId="36" fillId="0" borderId="3" xfId="0" applyFont="1" applyBorder="1" applyAlignment="1">
      <alignment horizontal="center" vertical="center" wrapText="1"/>
    </xf>
    <xf numFmtId="0" fontId="26" fillId="0" borderId="3" xfId="0" applyFont="1" applyBorder="1" applyAlignment="1" applyProtection="1">
      <alignment horizontal="left"/>
      <protection hidden="1"/>
    </xf>
    <xf numFmtId="167" fontId="50" fillId="9" borderId="3" xfId="5" applyNumberFormat="1" applyFont="1" applyFill="1" applyBorder="1" applyAlignment="1" applyProtection="1">
      <alignment horizontal="center"/>
      <protection hidden="1"/>
    </xf>
    <xf numFmtId="10" fontId="12" fillId="4" borderId="3" xfId="5" applyNumberFormat="1" applyFont="1" applyFill="1" applyBorder="1" applyAlignment="1" applyProtection="1">
      <alignment horizontal="right" vertical="center"/>
      <protection locked="0"/>
    </xf>
    <xf numFmtId="0" fontId="4" fillId="2" borderId="4" xfId="0" applyFont="1" applyFill="1" applyBorder="1" applyProtection="1">
      <protection hidden="1"/>
    </xf>
    <xf numFmtId="0" fontId="4" fillId="2" borderId="5" xfId="0" applyFont="1" applyFill="1" applyBorder="1" applyProtection="1">
      <protection hidden="1"/>
    </xf>
    <xf numFmtId="0" fontId="2" fillId="0" borderId="0" xfId="0" applyFont="1" applyAlignment="1" applyProtection="1">
      <alignment horizontal="center" vertical="top"/>
      <protection hidden="1"/>
    </xf>
    <xf numFmtId="0" fontId="5" fillId="0" borderId="0" xfId="0" applyFont="1" applyAlignment="1" applyProtection="1">
      <alignment horizontal="left" vertical="center"/>
      <protection hidden="1"/>
    </xf>
    <xf numFmtId="0" fontId="1" fillId="0" borderId="1" xfId="0" applyFont="1" applyBorder="1" applyAlignment="1" applyProtection="1">
      <alignment horizontal="left" vertical="center"/>
      <protection hidden="1"/>
    </xf>
    <xf numFmtId="0" fontId="5" fillId="0" borderId="1" xfId="1" applyFont="1" applyBorder="1" applyAlignment="1" applyProtection="1">
      <alignment horizontal="left" vertical="top"/>
      <protection hidden="1"/>
    </xf>
    <xf numFmtId="0" fontId="2" fillId="0" borderId="2" xfId="0" applyFont="1" applyBorder="1" applyAlignment="1" applyProtection="1">
      <alignment horizontal="left" vertical="center" wrapText="1"/>
      <protection hidden="1"/>
    </xf>
    <xf numFmtId="0" fontId="2" fillId="0" borderId="0" xfId="0" applyFont="1" applyAlignment="1" applyProtection="1">
      <alignment horizontal="left" vertical="center" wrapText="1"/>
      <protection hidden="1"/>
    </xf>
    <xf numFmtId="0" fontId="4" fillId="0" borderId="0" xfId="0" applyFont="1" applyAlignment="1" applyProtection="1">
      <alignment horizontal="center" vertical="top"/>
      <protection hidden="1"/>
    </xf>
    <xf numFmtId="0" fontId="4" fillId="0" borderId="2" xfId="1" applyBorder="1" applyAlignment="1" applyProtection="1">
      <alignment horizontal="left" vertical="center" wrapText="1"/>
      <protection hidden="1"/>
    </xf>
    <xf numFmtId="0" fontId="4" fillId="0" borderId="0" xfId="1" applyAlignment="1" applyProtection="1">
      <alignment horizontal="left" vertical="center" wrapText="1"/>
      <protection hidden="1"/>
    </xf>
    <xf numFmtId="0" fontId="4" fillId="2" borderId="3" xfId="0" applyFont="1" applyFill="1" applyBorder="1" applyProtection="1">
      <protection hidden="1"/>
    </xf>
    <xf numFmtId="164" fontId="4" fillId="0" borderId="2" xfId="1" applyNumberFormat="1" applyBorder="1" applyAlignment="1" applyProtection="1">
      <alignment horizontal="left" vertical="center" wrapText="1"/>
      <protection hidden="1"/>
    </xf>
    <xf numFmtId="164" fontId="4" fillId="0" borderId="0" xfId="1" applyNumberFormat="1" applyAlignment="1" applyProtection="1">
      <alignment horizontal="left" vertical="center" wrapText="1"/>
      <protection hidden="1"/>
    </xf>
    <xf numFmtId="0" fontId="1" fillId="0" borderId="0" xfId="0" applyFont="1" applyAlignment="1" applyProtection="1">
      <alignment vertical="center"/>
      <protection hidden="1"/>
    </xf>
    <xf numFmtId="0" fontId="14" fillId="0" borderId="12" xfId="0" applyFont="1" applyBorder="1" applyAlignment="1">
      <alignment horizontal="left" vertical="center"/>
    </xf>
    <xf numFmtId="0" fontId="14" fillId="0" borderId="9" xfId="0" applyFont="1" applyBorder="1" applyAlignment="1">
      <alignment horizontal="left" vertical="center"/>
    </xf>
    <xf numFmtId="0" fontId="14" fillId="3" borderId="4" xfId="0" applyFont="1" applyFill="1" applyBorder="1" applyAlignment="1" applyProtection="1">
      <alignment horizontal="left" vertical="center" wrapText="1"/>
      <protection hidden="1"/>
    </xf>
    <xf numFmtId="0" fontId="14" fillId="3" borderId="6" xfId="0" applyFont="1" applyFill="1" applyBorder="1" applyAlignment="1" applyProtection="1">
      <alignment horizontal="left" vertical="center" wrapText="1"/>
      <protection hidden="1"/>
    </xf>
    <xf numFmtId="0" fontId="14" fillId="3" borderId="5" xfId="0" applyFont="1" applyFill="1" applyBorder="1" applyAlignment="1" applyProtection="1">
      <alignment horizontal="left" vertical="center" wrapText="1"/>
      <protection hidden="1"/>
    </xf>
    <xf numFmtId="0" fontId="14" fillId="3" borderId="10" xfId="0" applyFont="1" applyFill="1" applyBorder="1" applyAlignment="1" applyProtection="1">
      <alignment horizontal="left" vertical="center" wrapText="1"/>
      <protection hidden="1"/>
    </xf>
    <xf numFmtId="0" fontId="14" fillId="3" borderId="11" xfId="0" applyFont="1" applyFill="1" applyBorder="1" applyAlignment="1" applyProtection="1">
      <alignment horizontal="left" vertical="center" wrapText="1"/>
      <protection hidden="1"/>
    </xf>
    <xf numFmtId="0" fontId="14" fillId="3" borderId="7" xfId="0" applyFont="1" applyFill="1" applyBorder="1" applyAlignment="1" applyProtection="1">
      <alignment horizontal="left" vertical="center" wrapText="1"/>
      <protection hidden="1"/>
    </xf>
    <xf numFmtId="0" fontId="14" fillId="3" borderId="8" xfId="0" applyFont="1" applyFill="1" applyBorder="1" applyAlignment="1" applyProtection="1">
      <alignment horizontal="left" vertical="center" wrapText="1"/>
      <protection hidden="1"/>
    </xf>
    <xf numFmtId="0" fontId="23" fillId="4" borderId="4" xfId="3" applyNumberFormat="1" applyFont="1" applyFill="1" applyBorder="1" applyAlignment="1" applyProtection="1">
      <alignment horizontal="left" vertical="center"/>
      <protection locked="0"/>
    </xf>
    <xf numFmtId="0" fontId="23" fillId="4" borderId="6" xfId="3" applyNumberFormat="1" applyFont="1" applyFill="1" applyBorder="1" applyAlignment="1" applyProtection="1">
      <alignment horizontal="left" vertical="center"/>
      <protection locked="0"/>
    </xf>
    <xf numFmtId="0" fontId="23" fillId="4" borderId="5" xfId="3" applyNumberFormat="1" applyFont="1" applyFill="1" applyBorder="1" applyAlignment="1" applyProtection="1">
      <alignment horizontal="left" vertical="center"/>
      <protection locked="0"/>
    </xf>
    <xf numFmtId="0" fontId="8" fillId="10" borderId="4" xfId="0" applyFont="1" applyFill="1" applyBorder="1" applyAlignment="1" applyProtection="1">
      <alignment horizontal="center" vertical="center" wrapText="1"/>
      <protection hidden="1"/>
    </xf>
    <xf numFmtId="0" fontId="8" fillId="10" borderId="6" xfId="0" applyFont="1" applyFill="1" applyBorder="1" applyAlignment="1" applyProtection="1">
      <alignment horizontal="center" vertical="center" wrapText="1"/>
      <protection hidden="1"/>
    </xf>
    <xf numFmtId="0" fontId="8" fillId="10" borderId="5" xfId="0" applyFont="1" applyFill="1" applyBorder="1" applyAlignment="1" applyProtection="1">
      <alignment horizontal="center" vertical="center" wrapText="1"/>
      <protection hidden="1"/>
    </xf>
    <xf numFmtId="172" fontId="12" fillId="3" borderId="4" xfId="0" applyNumberFormat="1" applyFont="1" applyFill="1" applyBorder="1" applyAlignment="1" applyProtection="1">
      <alignment horizontal="right" vertical="center"/>
      <protection hidden="1"/>
    </xf>
    <xf numFmtId="172" fontId="12" fillId="3" borderId="6" xfId="0" applyNumberFormat="1" applyFont="1" applyFill="1" applyBorder="1" applyAlignment="1" applyProtection="1">
      <alignment horizontal="right" vertical="center"/>
      <protection hidden="1"/>
    </xf>
    <xf numFmtId="172" fontId="12" fillId="3" borderId="5" xfId="0" applyNumberFormat="1" applyFont="1" applyFill="1" applyBorder="1" applyAlignment="1" applyProtection="1">
      <alignment horizontal="right" vertical="center"/>
      <protection hidden="1"/>
    </xf>
    <xf numFmtId="172" fontId="13" fillId="10" borderId="4" xfId="0" applyNumberFormat="1" applyFont="1" applyFill="1" applyBorder="1" applyAlignment="1" applyProtection="1">
      <alignment horizontal="right" vertical="center"/>
      <protection hidden="1"/>
    </xf>
    <xf numFmtId="172" fontId="13" fillId="10" borderId="6" xfId="0" applyNumberFormat="1" applyFont="1" applyFill="1" applyBorder="1" applyAlignment="1" applyProtection="1">
      <alignment horizontal="right" vertical="center"/>
      <protection hidden="1"/>
    </xf>
    <xf numFmtId="172" fontId="13" fillId="10" borderId="5" xfId="0" applyNumberFormat="1" applyFont="1" applyFill="1" applyBorder="1" applyAlignment="1" applyProtection="1">
      <alignment horizontal="right" vertical="center"/>
      <protection hidden="1"/>
    </xf>
    <xf numFmtId="0" fontId="16" fillId="0" borderId="0" xfId="0" applyFont="1" applyAlignment="1" applyProtection="1">
      <alignment horizontal="left" vertical="center"/>
      <protection hidden="1"/>
    </xf>
    <xf numFmtId="0" fontId="14" fillId="3" borderId="10" xfId="0" applyFont="1" applyFill="1" applyBorder="1" applyAlignment="1" applyProtection="1">
      <alignment horizontal="left" vertical="center"/>
      <protection hidden="1"/>
    </xf>
    <xf numFmtId="0" fontId="14" fillId="3" borderId="11" xfId="0" applyFont="1" applyFill="1" applyBorder="1" applyAlignment="1" applyProtection="1">
      <alignment horizontal="left" vertical="center"/>
      <protection hidden="1"/>
    </xf>
    <xf numFmtId="0" fontId="14" fillId="3" borderId="7" xfId="0" applyFont="1" applyFill="1" applyBorder="1" applyAlignment="1" applyProtection="1">
      <alignment horizontal="left" vertical="center"/>
      <protection hidden="1"/>
    </xf>
    <xf numFmtId="0" fontId="14" fillId="3" borderId="8" xfId="0" applyFont="1" applyFill="1" applyBorder="1" applyAlignment="1" applyProtection="1">
      <alignment horizontal="left" vertical="center"/>
      <protection hidden="1"/>
    </xf>
    <xf numFmtId="0" fontId="5" fillId="3" borderId="4" xfId="0" applyFont="1" applyFill="1" applyBorder="1" applyAlignment="1">
      <alignment vertical="center" wrapText="1"/>
    </xf>
    <xf numFmtId="0" fontId="5" fillId="3" borderId="6" xfId="0" applyFont="1" applyFill="1" applyBorder="1" applyAlignment="1">
      <alignment vertical="center" wrapText="1"/>
    </xf>
    <xf numFmtId="0" fontId="5" fillId="3" borderId="4" xfId="0" applyFont="1" applyFill="1" applyBorder="1" applyAlignment="1">
      <alignment horizontal="left" vertical="center" wrapText="1"/>
    </xf>
    <xf numFmtId="0" fontId="5" fillId="3" borderId="5" xfId="0" applyFont="1" applyFill="1" applyBorder="1" applyAlignment="1">
      <alignment horizontal="left" vertical="center" wrapText="1"/>
    </xf>
    <xf numFmtId="0" fontId="10" fillId="9" borderId="4" xfId="0" applyFont="1" applyFill="1" applyBorder="1" applyAlignment="1">
      <alignment horizontal="left" vertical="center" wrapText="1"/>
    </xf>
    <xf numFmtId="0" fontId="10" fillId="9" borderId="5" xfId="0" applyFont="1" applyFill="1" applyBorder="1" applyAlignment="1">
      <alignment horizontal="left" vertical="center" wrapText="1"/>
    </xf>
    <xf numFmtId="0" fontId="1" fillId="0" borderId="0" xfId="0" applyFont="1" applyAlignment="1">
      <alignment vertical="center"/>
    </xf>
    <xf numFmtId="0" fontId="5" fillId="3" borderId="4" xfId="0" applyFont="1" applyFill="1" applyBorder="1" applyAlignment="1">
      <alignment horizontal="left" vertical="center"/>
    </xf>
    <xf numFmtId="0" fontId="5" fillId="3" borderId="5" xfId="0" applyFont="1" applyFill="1" applyBorder="1" applyAlignment="1">
      <alignment horizontal="left" vertical="center"/>
    </xf>
    <xf numFmtId="0" fontId="23" fillId="3" borderId="4" xfId="3" applyNumberFormat="1" applyFont="1" applyFill="1" applyBorder="1" applyAlignment="1">
      <alignment horizontal="left" vertical="center"/>
    </xf>
    <xf numFmtId="0" fontId="23" fillId="3" borderId="6" xfId="3" applyNumberFormat="1" applyFont="1" applyFill="1" applyBorder="1" applyAlignment="1">
      <alignment horizontal="left" vertical="center"/>
    </xf>
    <xf numFmtId="0" fontId="1" fillId="0" borderId="1" xfId="0" applyFont="1" applyBorder="1" applyAlignment="1">
      <alignment horizontal="left" vertical="center"/>
    </xf>
    <xf numFmtId="0" fontId="17" fillId="13" borderId="4" xfId="0" applyFont="1" applyFill="1" applyBorder="1" applyAlignment="1">
      <alignment horizontal="center" vertical="center" wrapText="1"/>
    </xf>
    <xf numFmtId="0" fontId="17" fillId="13" borderId="6" xfId="0" applyFont="1" applyFill="1" applyBorder="1" applyAlignment="1">
      <alignment horizontal="center" vertical="center" wrapText="1"/>
    </xf>
    <xf numFmtId="0" fontId="17" fillId="13" borderId="5" xfId="0" applyFont="1" applyFill="1" applyBorder="1" applyAlignment="1">
      <alignment horizontal="center" vertical="center" wrapText="1"/>
    </xf>
    <xf numFmtId="167" fontId="33" fillId="3" borderId="4" xfId="7" applyNumberFormat="1" applyFont="1" applyFill="1" applyBorder="1" applyAlignment="1">
      <alignment horizontal="center" vertical="center"/>
    </xf>
    <xf numFmtId="167" fontId="33" fillId="3" borderId="5" xfId="7" applyNumberFormat="1" applyFont="1" applyFill="1" applyBorder="1" applyAlignment="1">
      <alignment horizontal="center" vertical="center"/>
    </xf>
    <xf numFmtId="164" fontId="10" fillId="3" borderId="4" xfId="6" applyNumberFormat="1" applyFont="1" applyFill="1" applyBorder="1" applyAlignment="1">
      <alignment horizontal="left" vertical="center"/>
    </xf>
    <xf numFmtId="164" fontId="10" fillId="3" borderId="6" xfId="6" applyNumberFormat="1" applyFont="1" applyFill="1" applyBorder="1" applyAlignment="1">
      <alignment horizontal="left" vertical="center"/>
    </xf>
    <xf numFmtId="164" fontId="10" fillId="3" borderId="5" xfId="6" applyNumberFormat="1" applyFont="1" applyFill="1" applyBorder="1" applyAlignment="1">
      <alignment horizontal="left" vertical="center"/>
    </xf>
    <xf numFmtId="0" fontId="10" fillId="5" borderId="4" xfId="6" applyFont="1" applyFill="1" applyBorder="1" applyAlignment="1" applyProtection="1">
      <alignment horizontal="center" vertical="center"/>
      <protection hidden="1"/>
    </xf>
    <xf numFmtId="0" fontId="10" fillId="5" borderId="5" xfId="6" applyFont="1" applyFill="1" applyBorder="1" applyAlignment="1" applyProtection="1">
      <alignment horizontal="center" vertical="center"/>
      <protection hidden="1"/>
    </xf>
    <xf numFmtId="0" fontId="10" fillId="5" borderId="4" xfId="6" applyFont="1" applyFill="1" applyBorder="1" applyAlignment="1" applyProtection="1">
      <alignment horizontal="left" vertical="center"/>
      <protection hidden="1"/>
    </xf>
    <xf numFmtId="0" fontId="10" fillId="5" borderId="5" xfId="6" applyFont="1" applyFill="1" applyBorder="1" applyAlignment="1" applyProtection="1">
      <alignment horizontal="left" vertical="center"/>
      <protection hidden="1"/>
    </xf>
    <xf numFmtId="0" fontId="10" fillId="0" borderId="4" xfId="6" applyFont="1" applyBorder="1" applyAlignment="1" applyProtection="1">
      <alignment horizontal="left" vertical="center"/>
      <protection hidden="1"/>
    </xf>
    <xf numFmtId="0" fontId="10" fillId="0" borderId="5" xfId="6" applyFont="1" applyBorder="1" applyAlignment="1" applyProtection="1">
      <alignment horizontal="left" vertical="center"/>
      <protection hidden="1"/>
    </xf>
    <xf numFmtId="0" fontId="10" fillId="0" borderId="4" xfId="6" applyFont="1" applyBorder="1" applyAlignment="1">
      <alignment horizontal="left" vertical="center"/>
    </xf>
    <xf numFmtId="0" fontId="10" fillId="0" borderId="5" xfId="6" applyFont="1" applyBorder="1" applyAlignment="1">
      <alignment horizontal="left" vertical="center"/>
    </xf>
    <xf numFmtId="0" fontId="27" fillId="0" borderId="4" xfId="6" applyFont="1" applyBorder="1" applyAlignment="1">
      <alignment horizontal="left" vertical="center"/>
    </xf>
    <xf numFmtId="0" fontId="27" fillId="0" borderId="5" xfId="6" applyFont="1" applyBorder="1" applyAlignment="1">
      <alignment horizontal="left" vertical="center"/>
    </xf>
    <xf numFmtId="0" fontId="10" fillId="0" borderId="10" xfId="6" applyFont="1" applyBorder="1" applyAlignment="1">
      <alignment horizontal="left" vertical="center"/>
    </xf>
    <xf numFmtId="0" fontId="10" fillId="0" borderId="7" xfId="6" applyFont="1" applyBorder="1" applyAlignment="1">
      <alignment horizontal="left" vertical="center"/>
    </xf>
    <xf numFmtId="0" fontId="23" fillId="0" borderId="4" xfId="6" applyFont="1" applyBorder="1" applyAlignment="1" applyProtection="1">
      <alignment horizontal="left" vertical="center"/>
      <protection hidden="1"/>
    </xf>
    <xf numFmtId="0" fontId="23" fillId="0" borderId="5" xfId="6" applyFont="1" applyBorder="1" applyAlignment="1" applyProtection="1">
      <alignment horizontal="left" vertical="center"/>
      <protection hidden="1"/>
    </xf>
    <xf numFmtId="0" fontId="10" fillId="0" borderId="4" xfId="6" applyFont="1" applyBorder="1" applyAlignment="1" applyProtection="1">
      <alignment horizontal="center" vertical="center"/>
      <protection hidden="1"/>
    </xf>
    <xf numFmtId="0" fontId="10" fillId="0" borderId="5" xfId="6" applyFont="1" applyBorder="1" applyAlignment="1" applyProtection="1">
      <alignment horizontal="center" vertical="center"/>
      <protection hidden="1"/>
    </xf>
    <xf numFmtId="0" fontId="10" fillId="0" borderId="4" xfId="6" applyFont="1" applyBorder="1" applyAlignment="1" applyProtection="1">
      <alignment horizontal="left" vertical="center" wrapText="1"/>
      <protection hidden="1"/>
    </xf>
    <xf numFmtId="0" fontId="10" fillId="0" borderId="5" xfId="6" applyFont="1" applyBorder="1" applyAlignment="1" applyProtection="1">
      <alignment horizontal="left" vertical="center" wrapText="1"/>
      <protection hidden="1"/>
    </xf>
    <xf numFmtId="0" fontId="23" fillId="0" borderId="4" xfId="4" applyFont="1" applyBorder="1" applyAlignment="1" applyProtection="1">
      <alignment horizontal="left" vertical="center"/>
      <protection hidden="1"/>
    </xf>
    <xf numFmtId="0" fontId="23" fillId="0" borderId="5" xfId="4" applyFont="1" applyBorder="1" applyAlignment="1" applyProtection="1">
      <alignment horizontal="left" vertical="center"/>
      <protection hidden="1"/>
    </xf>
    <xf numFmtId="0" fontId="23" fillId="0" borderId="4" xfId="6" applyFont="1" applyBorder="1" applyAlignment="1" applyProtection="1">
      <alignment horizontal="left" vertical="center" wrapText="1"/>
      <protection hidden="1"/>
    </xf>
    <xf numFmtId="0" fontId="23" fillId="0" borderId="5" xfId="6" applyFont="1" applyBorder="1" applyAlignment="1" applyProtection="1">
      <alignment horizontal="left" vertical="center" wrapText="1"/>
      <protection hidden="1"/>
    </xf>
    <xf numFmtId="168" fontId="23" fillId="4" borderId="3" xfId="6" applyNumberFormat="1" applyFont="1" applyFill="1" applyBorder="1" applyAlignment="1" applyProtection="1">
      <alignment horizontal="right" vertical="center"/>
      <protection locked="0"/>
    </xf>
    <xf numFmtId="168" fontId="23" fillId="4" borderId="4" xfId="6" applyNumberFormat="1" applyFont="1" applyFill="1" applyBorder="1" applyAlignment="1" applyProtection="1">
      <alignment horizontal="right" vertical="center"/>
      <protection locked="0"/>
    </xf>
    <xf numFmtId="168" fontId="23" fillId="4" borderId="6" xfId="6" applyNumberFormat="1" applyFont="1" applyFill="1" applyBorder="1" applyAlignment="1" applyProtection="1">
      <alignment horizontal="right" vertical="center"/>
      <protection locked="0"/>
    </xf>
    <xf numFmtId="168" fontId="23" fillId="4" borderId="5" xfId="6" applyNumberFormat="1" applyFont="1" applyFill="1" applyBorder="1" applyAlignment="1" applyProtection="1">
      <alignment horizontal="right" vertical="center"/>
      <protection locked="0"/>
    </xf>
    <xf numFmtId="0" fontId="10" fillId="0" borderId="7" xfId="6" applyFont="1" applyBorder="1" applyAlignment="1" applyProtection="1">
      <alignment horizontal="left" vertical="center"/>
      <protection hidden="1"/>
    </xf>
    <xf numFmtId="0" fontId="10" fillId="0" borderId="8" xfId="6" applyFont="1" applyBorder="1" applyAlignment="1" applyProtection="1">
      <alignment horizontal="left" vertical="center"/>
      <protection hidden="1"/>
    </xf>
    <xf numFmtId="2" fontId="26" fillId="3" borderId="1" xfId="0" applyNumberFormat="1" applyFont="1" applyFill="1" applyBorder="1" applyAlignment="1" applyProtection="1">
      <alignment horizontal="left"/>
      <protection hidden="1"/>
    </xf>
    <xf numFmtId="0" fontId="23" fillId="0" borderId="4" xfId="6" applyFont="1" applyBorder="1" applyAlignment="1" applyProtection="1">
      <alignment vertical="center" wrapText="1"/>
      <protection hidden="1"/>
    </xf>
    <xf numFmtId="0" fontId="23" fillId="0" borderId="5" xfId="6" applyFont="1" applyBorder="1" applyAlignment="1" applyProtection="1">
      <alignment vertical="center" wrapText="1"/>
      <protection hidden="1"/>
    </xf>
    <xf numFmtId="167" fontId="42" fillId="3" borderId="3" xfId="7" applyNumberFormat="1" applyFont="1" applyFill="1" applyBorder="1" applyAlignment="1">
      <alignment horizontal="center" vertical="center"/>
    </xf>
    <xf numFmtId="164" fontId="10" fillId="3" borderId="3" xfId="6" applyNumberFormat="1" applyFont="1" applyFill="1" applyBorder="1" applyAlignment="1" applyProtection="1">
      <alignment horizontal="left" vertical="center" wrapText="1"/>
      <protection hidden="1"/>
    </xf>
    <xf numFmtId="0" fontId="27" fillId="0" borderId="4" xfId="6" applyFont="1" applyBorder="1" applyAlignment="1" applyProtection="1">
      <alignment horizontal="left" vertical="center"/>
      <protection hidden="1"/>
    </xf>
    <xf numFmtId="0" fontId="27" fillId="0" borderId="5" xfId="6" applyFont="1" applyBorder="1" applyAlignment="1" applyProtection="1">
      <alignment horizontal="left" vertical="center"/>
      <protection hidden="1"/>
    </xf>
    <xf numFmtId="0" fontId="2" fillId="0" borderId="3" xfId="0" applyFont="1" applyBorder="1" applyAlignment="1" applyProtection="1">
      <alignment horizontal="left" vertical="top" wrapText="1"/>
      <protection hidden="1"/>
    </xf>
    <xf numFmtId="0" fontId="2" fillId="0" borderId="10" xfId="0" applyFont="1" applyBorder="1" applyAlignment="1" applyProtection="1">
      <alignment horizontal="left" vertical="top" wrapText="1"/>
      <protection hidden="1"/>
    </xf>
    <xf numFmtId="0" fontId="2" fillId="0" borderId="2" xfId="0" applyFont="1" applyBorder="1" applyAlignment="1" applyProtection="1">
      <alignment horizontal="left" vertical="top" wrapText="1"/>
      <protection hidden="1"/>
    </xf>
    <xf numFmtId="0" fontId="2" fillId="0" borderId="11" xfId="0" applyFont="1" applyBorder="1" applyAlignment="1" applyProtection="1">
      <alignment horizontal="left" vertical="top" wrapText="1"/>
      <protection hidden="1"/>
    </xf>
    <xf numFmtId="0" fontId="2" fillId="0" borderId="13" xfId="0" applyFont="1" applyBorder="1" applyAlignment="1" applyProtection="1">
      <alignment horizontal="left" vertical="top" wrapText="1"/>
      <protection hidden="1"/>
    </xf>
    <xf numFmtId="0" fontId="2" fillId="0" borderId="0" xfId="0" applyFont="1" applyAlignment="1" applyProtection="1">
      <alignment horizontal="left" vertical="top" wrapText="1"/>
      <protection hidden="1"/>
    </xf>
    <xf numFmtId="0" fontId="2" fillId="0" borderId="14" xfId="0" applyFont="1" applyBorder="1" applyAlignment="1" applyProtection="1">
      <alignment horizontal="left" vertical="top" wrapText="1"/>
      <protection hidden="1"/>
    </xf>
    <xf numFmtId="0" fontId="2" fillId="0" borderId="7" xfId="0" applyFont="1" applyBorder="1" applyAlignment="1" applyProtection="1">
      <alignment horizontal="left" vertical="top" wrapText="1"/>
      <protection hidden="1"/>
    </xf>
    <xf numFmtId="0" fontId="2" fillId="0" borderId="1" xfId="0" applyFont="1" applyBorder="1" applyAlignment="1" applyProtection="1">
      <alignment horizontal="left" vertical="top" wrapText="1"/>
      <protection hidden="1"/>
    </xf>
    <xf numFmtId="0" fontId="2" fillId="0" borderId="8" xfId="0" applyFont="1" applyBorder="1" applyAlignment="1" applyProtection="1">
      <alignment horizontal="left" vertical="top" wrapText="1"/>
      <protection hidden="1"/>
    </xf>
    <xf numFmtId="0" fontId="4" fillId="0" borderId="10" xfId="0" applyFont="1" applyBorder="1" applyAlignment="1" applyProtection="1">
      <alignment horizontal="left" vertical="top" wrapText="1"/>
      <protection hidden="1"/>
    </xf>
    <xf numFmtId="0" fontId="13" fillId="3" borderId="4" xfId="0" applyFont="1" applyFill="1" applyBorder="1" applyAlignment="1" applyProtection="1">
      <alignment horizontal="left" vertical="center" wrapText="1"/>
      <protection hidden="1"/>
    </xf>
    <xf numFmtId="0" fontId="13" fillId="3" borderId="5" xfId="0" applyFont="1" applyFill="1" applyBorder="1" applyAlignment="1" applyProtection="1">
      <alignment horizontal="left" vertical="center"/>
      <protection hidden="1"/>
    </xf>
    <xf numFmtId="0" fontId="17" fillId="3" borderId="0" xfId="0" applyFont="1" applyFill="1" applyAlignment="1" applyProtection="1">
      <alignment horizontal="left" vertical="center"/>
      <protection hidden="1"/>
    </xf>
    <xf numFmtId="0" fontId="17" fillId="3" borderId="2" xfId="0" applyFont="1" applyFill="1" applyBorder="1" applyAlignment="1" applyProtection="1">
      <alignment horizontal="left" vertical="center"/>
      <protection hidden="1"/>
    </xf>
    <xf numFmtId="0" fontId="17" fillId="3" borderId="1" xfId="0" applyFont="1" applyFill="1" applyBorder="1" applyAlignment="1" applyProtection="1">
      <alignment horizontal="left" vertical="center"/>
      <protection hidden="1"/>
    </xf>
    <xf numFmtId="0" fontId="17" fillId="3" borderId="2" xfId="0" applyFont="1" applyFill="1" applyBorder="1" applyAlignment="1" applyProtection="1">
      <alignment horizontal="left"/>
      <protection hidden="1"/>
    </xf>
    <xf numFmtId="0" fontId="17" fillId="3" borderId="0" xfId="0" applyFont="1" applyFill="1" applyAlignment="1" applyProtection="1">
      <alignment horizontal="left"/>
      <protection hidden="1"/>
    </xf>
    <xf numFmtId="0" fontId="17" fillId="3" borderId="1" xfId="0" applyFont="1" applyFill="1" applyBorder="1" applyAlignment="1" applyProtection="1">
      <alignment horizontal="left"/>
      <protection hidden="1"/>
    </xf>
    <xf numFmtId="0" fontId="26" fillId="12" borderId="0" xfId="0" applyFont="1" applyFill="1" applyAlignment="1" applyProtection="1">
      <alignment horizontal="left" vertical="center"/>
      <protection hidden="1"/>
    </xf>
    <xf numFmtId="0" fontId="23" fillId="4" borderId="1" xfId="5" applyNumberFormat="1" applyFont="1" applyFill="1" applyBorder="1" applyAlignment="1" applyProtection="1">
      <alignment vertical="center"/>
      <protection hidden="1"/>
    </xf>
    <xf numFmtId="0" fontId="26" fillId="13" borderId="0" xfId="0" applyFont="1" applyFill="1" applyAlignment="1" applyProtection="1">
      <alignment horizontal="left" vertical="center"/>
      <protection hidden="1"/>
    </xf>
  </cellXfs>
  <cellStyles count="8">
    <cellStyle name="Euro 3" xfId="2" xr:uid="{573E03C8-651A-4FB0-92B0-4E97CEF78404}"/>
    <cellStyle name="Prozent" xfId="5" builtinId="5"/>
    <cellStyle name="Standard" xfId="0" builtinId="0"/>
    <cellStyle name="Standard 2 2" xfId="4" xr:uid="{E984FF64-A350-4AE7-AED8-E80DF97ECB17}"/>
    <cellStyle name="Standard_FH Aschaffenburg Referenzkalkulation" xfId="7" xr:uid="{31362858-D5CA-4823-B304-255C2CBAFCC9}"/>
    <cellStyle name="Standard_STD_SATZ 2 2" xfId="6" xr:uid="{80887B16-2A0D-4BB5-ADF9-BAE0E08A963F}"/>
    <cellStyle name="Standard_STD_SATZ 2 3" xfId="1" xr:uid="{1B2781AA-1B28-4B8B-B3F2-5E647E7D7FF8}"/>
    <cellStyle name="Währung" xfId="3" builtinId="4"/>
  </cellStyles>
  <dxfs count="6">
    <dxf>
      <fill>
        <patternFill>
          <bgColor rgb="FFFF0000"/>
        </patternFill>
      </fill>
    </dxf>
    <dxf>
      <font>
        <color auto="1"/>
      </font>
      <fill>
        <patternFill>
          <bgColor theme="9" tint="0.39994506668294322"/>
        </patternFill>
      </fill>
    </dxf>
    <dxf>
      <fill>
        <patternFill>
          <bgColor indexed="10"/>
        </patternFill>
      </fill>
    </dxf>
    <dxf>
      <fill>
        <patternFill>
          <bgColor rgb="FFFF0000"/>
        </patternFill>
      </fill>
    </dxf>
    <dxf>
      <font>
        <color auto="1"/>
      </font>
      <fill>
        <patternFill>
          <bgColor theme="9" tint="0.39994506668294322"/>
        </patternFill>
      </fill>
    </dxf>
    <dxf>
      <fill>
        <patternFill>
          <bgColor indexed="10"/>
        </patternFill>
      </fill>
    </dxf>
  </dxfs>
  <tableStyles count="0" defaultTableStyle="TableStyleMedium2" defaultPivotStyle="PivotStyleLight16"/>
  <colors>
    <mruColors>
      <color rgb="FF008986"/>
      <color rgb="FFFFC50D"/>
      <color rgb="FFFFC91D"/>
      <color rgb="FFED8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9.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692C14-DFEE-4E95-9862-D3FD306299DC}">
  <sheetPr codeName="Tabelle1">
    <pageSetUpPr fitToPage="1"/>
  </sheetPr>
  <dimension ref="A1:J181"/>
  <sheetViews>
    <sheetView showGridLines="0" tabSelected="1" view="pageLayout" zoomScaleNormal="100" workbookViewId="0">
      <selection sqref="A1:I1"/>
    </sheetView>
  </sheetViews>
  <sheetFormatPr baseColWidth="10" defaultColWidth="11.42578125" defaultRowHeight="17.100000000000001" customHeight="1"/>
  <cols>
    <col min="1" max="1" width="3.28515625" style="4" customWidth="1"/>
    <col min="2" max="8" width="11.42578125" style="2"/>
    <col min="9" max="9" width="15.42578125" style="2" customWidth="1"/>
    <col min="10" max="16384" width="11.42578125" style="2"/>
  </cols>
  <sheetData>
    <row r="1" spans="1:9" ht="15" customHeight="1">
      <c r="A1" s="233" t="s">
        <v>250</v>
      </c>
      <c r="B1" s="233"/>
      <c r="C1" s="233"/>
      <c r="D1" s="233"/>
      <c r="E1" s="233"/>
      <c r="F1" s="233"/>
      <c r="G1" s="233"/>
      <c r="H1" s="233"/>
      <c r="I1" s="233"/>
    </row>
    <row r="2" spans="1:9" ht="15" customHeight="1">
      <c r="A2" s="1"/>
      <c r="B2" s="1"/>
      <c r="C2" s="1"/>
    </row>
    <row r="3" spans="1:9" ht="15" customHeight="1">
      <c r="A3" s="175" t="s">
        <v>0</v>
      </c>
      <c r="B3" s="234" t="s">
        <v>1</v>
      </c>
      <c r="C3" s="234"/>
      <c r="D3" s="234"/>
      <c r="E3" s="234"/>
      <c r="F3" s="234"/>
      <c r="G3" s="234"/>
      <c r="H3" s="3"/>
      <c r="I3" s="3"/>
    </row>
    <row r="4" spans="1:9" ht="15" customHeight="1">
      <c r="A4" s="232"/>
      <c r="B4" s="236" t="s">
        <v>887</v>
      </c>
      <c r="C4" s="236"/>
      <c r="D4" s="236"/>
      <c r="E4" s="236"/>
      <c r="F4" s="236"/>
      <c r="G4" s="236"/>
      <c r="H4" s="236"/>
      <c r="I4" s="236"/>
    </row>
    <row r="5" spans="1:9" ht="15" customHeight="1">
      <c r="A5" s="232"/>
      <c r="B5" s="237"/>
      <c r="C5" s="237"/>
      <c r="D5" s="237"/>
      <c r="E5" s="237"/>
      <c r="F5" s="237"/>
      <c r="G5" s="237"/>
      <c r="H5" s="237"/>
      <c r="I5" s="237"/>
    </row>
    <row r="6" spans="1:9" ht="15" customHeight="1">
      <c r="A6" s="5"/>
      <c r="B6" s="237"/>
      <c r="C6" s="237"/>
      <c r="D6" s="237"/>
      <c r="E6" s="237"/>
      <c r="F6" s="237"/>
      <c r="G6" s="237"/>
      <c r="H6" s="237"/>
      <c r="I6" s="237"/>
    </row>
    <row r="7" spans="1:9" ht="15" customHeight="1">
      <c r="A7" s="5"/>
      <c r="B7" s="237"/>
      <c r="C7" s="237"/>
      <c r="D7" s="237"/>
      <c r="E7" s="237"/>
      <c r="F7" s="237"/>
      <c r="G7" s="237"/>
      <c r="H7" s="237"/>
      <c r="I7" s="237"/>
    </row>
    <row r="8" spans="1:9" ht="15" customHeight="1">
      <c r="A8" s="5"/>
      <c r="B8" s="237"/>
      <c r="C8" s="237"/>
      <c r="D8" s="237"/>
      <c r="E8" s="237"/>
      <c r="F8" s="237"/>
      <c r="G8" s="237"/>
      <c r="H8" s="237"/>
      <c r="I8" s="237"/>
    </row>
    <row r="9" spans="1:9" ht="15" customHeight="1">
      <c r="A9" s="5"/>
      <c r="B9" s="237"/>
      <c r="C9" s="237"/>
      <c r="D9" s="237"/>
      <c r="E9" s="237"/>
      <c r="F9" s="237"/>
      <c r="G9" s="237"/>
      <c r="H9" s="237"/>
      <c r="I9" s="237"/>
    </row>
    <row r="10" spans="1:9" ht="15" customHeight="1">
      <c r="A10" s="5"/>
      <c r="B10" s="237"/>
      <c r="C10" s="237"/>
      <c r="D10" s="237"/>
      <c r="E10" s="237"/>
      <c r="F10" s="237"/>
      <c r="G10" s="237"/>
      <c r="H10" s="237"/>
      <c r="I10" s="237"/>
    </row>
    <row r="11" spans="1:9" ht="15" customHeight="1">
      <c r="A11" s="5"/>
      <c r="B11" s="194"/>
      <c r="C11" s="194"/>
      <c r="D11" s="194"/>
      <c r="E11" s="194"/>
      <c r="F11" s="194"/>
      <c r="G11" s="194"/>
      <c r="H11" s="194"/>
      <c r="I11" s="194"/>
    </row>
    <row r="12" spans="1:9" ht="15" customHeight="1">
      <c r="A12" s="175" t="s">
        <v>0</v>
      </c>
      <c r="B12" s="234" t="s">
        <v>241</v>
      </c>
      <c r="C12" s="234"/>
      <c r="D12" s="234"/>
      <c r="E12" s="234"/>
      <c r="F12" s="234"/>
      <c r="G12" s="234"/>
      <c r="H12" s="3"/>
      <c r="I12" s="3"/>
    </row>
    <row r="13" spans="1:9" ht="13.5" customHeight="1">
      <c r="A13" s="5"/>
      <c r="B13" s="236" t="s">
        <v>884</v>
      </c>
      <c r="C13" s="236"/>
      <c r="D13" s="236"/>
      <c r="E13" s="236"/>
      <c r="F13" s="236"/>
      <c r="G13" s="236"/>
      <c r="H13" s="236"/>
      <c r="I13" s="236"/>
    </row>
    <row r="14" spans="1:9" ht="15" customHeight="1">
      <c r="A14" s="5"/>
      <c r="B14" s="237"/>
      <c r="C14" s="237"/>
      <c r="D14" s="237"/>
      <c r="E14" s="237"/>
      <c r="F14" s="237"/>
      <c r="G14" s="237"/>
      <c r="H14" s="237"/>
      <c r="I14" s="237"/>
    </row>
    <row r="15" spans="1:9" ht="15" customHeight="1">
      <c r="A15" s="5"/>
      <c r="B15" s="237"/>
      <c r="C15" s="237"/>
      <c r="D15" s="237"/>
      <c r="E15" s="237"/>
      <c r="F15" s="237"/>
      <c r="G15" s="237"/>
      <c r="H15" s="237"/>
      <c r="I15" s="237"/>
    </row>
    <row r="16" spans="1:9" ht="15" customHeight="1">
      <c r="A16" s="5"/>
      <c r="B16" s="237"/>
      <c r="C16" s="237"/>
      <c r="D16" s="237"/>
      <c r="E16" s="237"/>
      <c r="F16" s="237"/>
      <c r="G16" s="237"/>
      <c r="H16" s="237"/>
      <c r="I16" s="237"/>
    </row>
    <row r="17" spans="1:9" ht="15" customHeight="1">
      <c r="A17" s="5"/>
      <c r="B17" s="237"/>
      <c r="C17" s="237"/>
      <c r="D17" s="237"/>
      <c r="E17" s="237"/>
      <c r="F17" s="237"/>
      <c r="G17" s="237"/>
      <c r="H17" s="237"/>
      <c r="I17" s="237"/>
    </row>
    <row r="18" spans="1:9" ht="15" customHeight="1">
      <c r="A18" s="5"/>
      <c r="B18" s="237"/>
      <c r="C18" s="237"/>
      <c r="D18" s="237"/>
      <c r="E18" s="237"/>
      <c r="F18" s="237"/>
      <c r="G18" s="237"/>
      <c r="H18" s="237"/>
      <c r="I18" s="237"/>
    </row>
    <row r="19" spans="1:9" ht="15" customHeight="1">
      <c r="A19" s="5"/>
      <c r="B19" s="237"/>
      <c r="C19" s="237"/>
      <c r="D19" s="237"/>
      <c r="E19" s="237"/>
      <c r="F19" s="237"/>
      <c r="G19" s="237"/>
      <c r="H19" s="237"/>
      <c r="I19" s="237"/>
    </row>
    <row r="20" spans="1:9" ht="15" customHeight="1">
      <c r="A20" s="5"/>
      <c r="B20" s="237"/>
      <c r="C20" s="237"/>
      <c r="D20" s="237"/>
      <c r="E20" s="237"/>
      <c r="F20" s="237"/>
      <c r="G20" s="237"/>
      <c r="H20" s="237"/>
      <c r="I20" s="237"/>
    </row>
    <row r="21" spans="1:9" ht="15" customHeight="1">
      <c r="A21" s="5"/>
      <c r="B21" s="237"/>
      <c r="C21" s="237"/>
      <c r="D21" s="237"/>
      <c r="E21" s="237"/>
      <c r="F21" s="237"/>
      <c r="G21" s="237"/>
      <c r="H21" s="237"/>
      <c r="I21" s="237"/>
    </row>
    <row r="22" spans="1:9" ht="15" customHeight="1">
      <c r="A22" s="5"/>
      <c r="B22" s="237"/>
      <c r="C22" s="237"/>
      <c r="D22" s="237"/>
      <c r="E22" s="237"/>
      <c r="F22" s="237"/>
      <c r="G22" s="237"/>
      <c r="H22" s="237"/>
      <c r="I22" s="237"/>
    </row>
    <row r="23" spans="1:9" ht="15" customHeight="1">
      <c r="A23" s="5"/>
      <c r="B23" s="237"/>
      <c r="C23" s="237"/>
      <c r="D23" s="237"/>
      <c r="E23" s="237"/>
      <c r="F23" s="237"/>
      <c r="G23" s="237"/>
      <c r="H23" s="237"/>
      <c r="I23" s="237"/>
    </row>
    <row r="24" spans="1:9" ht="15" customHeight="1">
      <c r="A24" s="5"/>
      <c r="B24" s="237"/>
      <c r="C24" s="237"/>
      <c r="D24" s="237"/>
      <c r="E24" s="237"/>
      <c r="F24" s="237"/>
      <c r="G24" s="237"/>
      <c r="H24" s="237"/>
      <c r="I24" s="237"/>
    </row>
    <row r="25" spans="1:9" ht="15" customHeight="1">
      <c r="A25" s="5"/>
      <c r="B25" s="237"/>
      <c r="C25" s="237"/>
      <c r="D25" s="237"/>
      <c r="E25" s="237"/>
      <c r="F25" s="237"/>
      <c r="G25" s="237"/>
      <c r="H25" s="237"/>
      <c r="I25" s="237"/>
    </row>
    <row r="26" spans="1:9" ht="15" customHeight="1">
      <c r="A26" s="5"/>
      <c r="B26" s="237"/>
      <c r="C26" s="237"/>
      <c r="D26" s="237"/>
      <c r="E26" s="237"/>
      <c r="F26" s="237"/>
      <c r="G26" s="237"/>
      <c r="H26" s="237"/>
      <c r="I26" s="237"/>
    </row>
    <row r="27" spans="1:9" ht="15" customHeight="1">
      <c r="A27" s="5"/>
      <c r="B27" s="237"/>
      <c r="C27" s="237"/>
      <c r="D27" s="237"/>
      <c r="E27" s="237"/>
      <c r="F27" s="237"/>
      <c r="G27" s="237"/>
      <c r="H27" s="237"/>
      <c r="I27" s="237"/>
    </row>
    <row r="28" spans="1:9" ht="15" customHeight="1">
      <c r="A28" s="5"/>
      <c r="B28" s="237"/>
      <c r="C28" s="237"/>
      <c r="D28" s="237"/>
      <c r="E28" s="237"/>
      <c r="F28" s="237"/>
      <c r="G28" s="237"/>
      <c r="H28" s="237"/>
      <c r="I28" s="237"/>
    </row>
    <row r="29" spans="1:9" ht="15" customHeight="1">
      <c r="A29" s="5"/>
      <c r="B29" s="237"/>
      <c r="C29" s="237"/>
      <c r="D29" s="237"/>
      <c r="E29" s="237"/>
      <c r="F29" s="237"/>
      <c r="G29" s="237"/>
      <c r="H29" s="237"/>
      <c r="I29" s="237"/>
    </row>
    <row r="30" spans="1:9" ht="15" customHeight="1">
      <c r="A30" s="5"/>
      <c r="B30" s="237"/>
      <c r="C30" s="237"/>
      <c r="D30" s="237"/>
      <c r="E30" s="237"/>
      <c r="F30" s="237"/>
      <c r="G30" s="237"/>
      <c r="H30" s="237"/>
      <c r="I30" s="237"/>
    </row>
    <row r="31" spans="1:9" ht="15" customHeight="1">
      <c r="A31" s="5"/>
      <c r="B31" s="237"/>
      <c r="C31" s="237"/>
      <c r="D31" s="237"/>
      <c r="E31" s="237"/>
      <c r="F31" s="237"/>
      <c r="G31" s="237"/>
      <c r="H31" s="237"/>
      <c r="I31" s="237"/>
    </row>
    <row r="32" spans="1:9" ht="15" customHeight="1">
      <c r="A32" s="5"/>
      <c r="B32" s="237"/>
      <c r="C32" s="237"/>
      <c r="D32" s="237"/>
      <c r="E32" s="237"/>
      <c r="F32" s="237"/>
      <c r="G32" s="237"/>
      <c r="H32" s="237"/>
      <c r="I32" s="237"/>
    </row>
    <row r="33" spans="1:10" ht="15" customHeight="1">
      <c r="A33" s="5"/>
      <c r="B33" s="237"/>
      <c r="C33" s="237"/>
      <c r="D33" s="237"/>
      <c r="E33" s="237"/>
      <c r="F33" s="237"/>
      <c r="G33" s="237"/>
      <c r="H33" s="237"/>
      <c r="I33" s="237"/>
    </row>
    <row r="34" spans="1:10" ht="15" customHeight="1">
      <c r="A34" s="5"/>
      <c r="B34" s="237"/>
      <c r="C34" s="237"/>
      <c r="D34" s="237"/>
      <c r="E34" s="237"/>
      <c r="F34" s="237"/>
      <c r="G34" s="237"/>
      <c r="H34" s="237"/>
      <c r="I34" s="237"/>
    </row>
    <row r="35" spans="1:10" ht="15" customHeight="1">
      <c r="A35" s="5"/>
      <c r="B35" s="237"/>
      <c r="C35" s="237"/>
      <c r="D35" s="237"/>
      <c r="E35" s="237"/>
      <c r="F35" s="237"/>
      <c r="G35" s="237"/>
      <c r="H35" s="237"/>
      <c r="I35" s="237"/>
    </row>
    <row r="36" spans="1:10" ht="15" customHeight="1">
      <c r="A36" s="5"/>
      <c r="B36" s="237"/>
      <c r="C36" s="237"/>
      <c r="D36" s="237"/>
      <c r="E36" s="237"/>
      <c r="F36" s="237"/>
      <c r="G36" s="237"/>
      <c r="H36" s="237"/>
      <c r="I36" s="237"/>
    </row>
    <row r="37" spans="1:10" ht="15" customHeight="1">
      <c r="A37" s="5"/>
      <c r="B37" s="237"/>
      <c r="C37" s="237"/>
      <c r="D37" s="237"/>
      <c r="E37" s="237"/>
      <c r="F37" s="237"/>
      <c r="G37" s="237"/>
      <c r="H37" s="237"/>
      <c r="I37" s="237"/>
    </row>
    <row r="38" spans="1:10" ht="15" customHeight="1">
      <c r="A38" s="5"/>
      <c r="B38" s="237"/>
      <c r="C38" s="237"/>
      <c r="D38" s="237"/>
      <c r="E38" s="237"/>
      <c r="F38" s="237"/>
      <c r="G38" s="237"/>
      <c r="H38" s="237"/>
      <c r="I38" s="237"/>
    </row>
    <row r="39" spans="1:10" ht="15" customHeight="1">
      <c r="A39" s="5"/>
      <c r="B39" s="194"/>
      <c r="C39" s="194"/>
      <c r="D39" s="194"/>
      <c r="E39" s="194"/>
      <c r="F39" s="194"/>
      <c r="G39" s="194"/>
      <c r="H39" s="194"/>
      <c r="I39" s="194"/>
    </row>
    <row r="40" spans="1:10" ht="15" customHeight="1">
      <c r="A40" s="5"/>
      <c r="B40" s="194"/>
      <c r="C40" s="194"/>
      <c r="D40" s="194"/>
      <c r="E40" s="194"/>
      <c r="F40" s="194"/>
      <c r="G40" s="194"/>
      <c r="H40" s="194"/>
      <c r="I40" s="194"/>
    </row>
    <row r="41" spans="1:10" ht="15" customHeight="1">
      <c r="A41" s="5"/>
      <c r="B41" s="194"/>
      <c r="C41" s="194"/>
      <c r="D41" s="194"/>
      <c r="E41" s="194"/>
      <c r="F41" s="194"/>
      <c r="G41" s="194"/>
      <c r="H41" s="194"/>
      <c r="I41" s="194"/>
    </row>
    <row r="42" spans="1:10" ht="15" customHeight="1">
      <c r="A42" s="5"/>
      <c r="B42" s="194"/>
      <c r="C42" s="194"/>
      <c r="D42" s="194"/>
      <c r="E42" s="194"/>
      <c r="F42" s="194"/>
      <c r="G42" s="194"/>
      <c r="H42" s="194"/>
      <c r="I42" s="194"/>
    </row>
    <row r="43" spans="1:10" ht="15" customHeight="1">
      <c r="A43" s="175" t="s">
        <v>0</v>
      </c>
      <c r="B43" s="234" t="s">
        <v>2</v>
      </c>
      <c r="C43" s="234"/>
      <c r="D43" s="234"/>
      <c r="E43" s="234"/>
      <c r="F43" s="234"/>
      <c r="G43" s="234"/>
      <c r="H43" s="3"/>
      <c r="I43" s="3"/>
    </row>
    <row r="44" spans="1:10" ht="7.5" customHeight="1"/>
    <row r="45" spans="1:10" ht="15" customHeight="1">
      <c r="A45" s="238" t="s">
        <v>3</v>
      </c>
      <c r="B45" s="235" t="s">
        <v>125</v>
      </c>
      <c r="C45" s="235"/>
      <c r="D45" s="235"/>
      <c r="E45" s="235"/>
      <c r="F45" s="235"/>
      <c r="G45" s="235"/>
      <c r="H45" s="235"/>
      <c r="I45" s="235"/>
      <c r="J45" s="6"/>
    </row>
    <row r="46" spans="1:10" ht="15" customHeight="1">
      <c r="A46" s="238"/>
      <c r="B46" s="239" t="s">
        <v>871</v>
      </c>
      <c r="C46" s="239"/>
      <c r="D46" s="239"/>
      <c r="E46" s="239"/>
      <c r="F46" s="239"/>
      <c r="G46" s="239"/>
      <c r="H46" s="239"/>
      <c r="I46" s="239"/>
      <c r="J46" s="6"/>
    </row>
    <row r="47" spans="1:10" ht="15" customHeight="1">
      <c r="A47" s="238"/>
      <c r="B47" s="240"/>
      <c r="C47" s="240"/>
      <c r="D47" s="240"/>
      <c r="E47" s="240"/>
      <c r="F47" s="240"/>
      <c r="G47" s="240"/>
      <c r="H47" s="240"/>
      <c r="I47" s="240"/>
      <c r="J47" s="6"/>
    </row>
    <row r="48" spans="1:10" ht="15" customHeight="1">
      <c r="A48" s="238"/>
      <c r="B48" s="240"/>
      <c r="C48" s="240"/>
      <c r="D48" s="240"/>
      <c r="E48" s="240"/>
      <c r="F48" s="240"/>
      <c r="G48" s="240"/>
      <c r="H48" s="240"/>
      <c r="I48" s="240"/>
      <c r="J48" s="6"/>
    </row>
    <row r="49" spans="1:10" ht="15" customHeight="1">
      <c r="A49" s="238"/>
      <c r="B49" s="240"/>
      <c r="C49" s="240"/>
      <c r="D49" s="240"/>
      <c r="E49" s="240"/>
      <c r="F49" s="240"/>
      <c r="G49" s="240"/>
      <c r="H49" s="240"/>
      <c r="I49" s="240"/>
      <c r="J49" s="6"/>
    </row>
    <row r="50" spans="1:10" ht="15" customHeight="1">
      <c r="A50" s="238"/>
      <c r="B50" s="240"/>
      <c r="C50" s="240"/>
      <c r="D50" s="240"/>
      <c r="E50" s="240"/>
      <c r="F50" s="240"/>
      <c r="G50" s="240"/>
      <c r="H50" s="240"/>
      <c r="I50" s="240"/>
      <c r="J50" s="6"/>
    </row>
    <row r="51" spans="1:10" ht="15" customHeight="1">
      <c r="A51" s="238"/>
      <c r="B51" s="240"/>
      <c r="C51" s="240"/>
      <c r="D51" s="240"/>
      <c r="E51" s="240"/>
      <c r="F51" s="240"/>
      <c r="G51" s="240"/>
      <c r="H51" s="240"/>
      <c r="I51" s="240"/>
      <c r="J51" s="6"/>
    </row>
    <row r="52" spans="1:10" ht="15" customHeight="1">
      <c r="A52" s="238"/>
      <c r="B52" s="240"/>
      <c r="C52" s="240"/>
      <c r="D52" s="240"/>
      <c r="E52" s="240"/>
      <c r="F52" s="240"/>
      <c r="G52" s="240"/>
      <c r="H52" s="240"/>
      <c r="I52" s="240"/>
      <c r="J52" s="6"/>
    </row>
    <row r="53" spans="1:10" ht="15" customHeight="1">
      <c r="A53" s="238"/>
      <c r="B53" s="240"/>
      <c r="C53" s="240"/>
      <c r="D53" s="240"/>
      <c r="E53" s="240"/>
      <c r="F53" s="240"/>
      <c r="G53" s="240"/>
      <c r="H53" s="240"/>
      <c r="I53" s="240"/>
      <c r="J53" s="6"/>
    </row>
    <row r="54" spans="1:10" ht="15" customHeight="1">
      <c r="A54" s="238"/>
      <c r="B54" s="240"/>
      <c r="C54" s="240"/>
      <c r="D54" s="240"/>
      <c r="E54" s="240"/>
      <c r="F54" s="240"/>
      <c r="G54" s="240"/>
      <c r="H54" s="240"/>
      <c r="I54" s="240"/>
      <c r="J54" s="6"/>
    </row>
    <row r="55" spans="1:10" ht="15" customHeight="1">
      <c r="A55" s="238"/>
      <c r="B55" s="240"/>
      <c r="C55" s="240"/>
      <c r="D55" s="240"/>
      <c r="E55" s="240"/>
      <c r="F55" s="240"/>
      <c r="G55" s="240"/>
      <c r="H55" s="240"/>
      <c r="I55" s="240"/>
      <c r="J55" s="6"/>
    </row>
    <row r="56" spans="1:10" ht="15" customHeight="1">
      <c r="A56" s="238"/>
      <c r="B56" s="240"/>
      <c r="C56" s="240"/>
      <c r="D56" s="240"/>
      <c r="E56" s="240"/>
      <c r="F56" s="240"/>
      <c r="G56" s="240"/>
      <c r="H56" s="240"/>
      <c r="I56" s="240"/>
      <c r="J56" s="6"/>
    </row>
    <row r="57" spans="1:10" ht="15" customHeight="1">
      <c r="A57" s="238"/>
      <c r="B57" s="240"/>
      <c r="C57" s="240"/>
      <c r="D57" s="240"/>
      <c r="E57" s="240"/>
      <c r="F57" s="240"/>
      <c r="G57" s="240"/>
      <c r="H57" s="240"/>
      <c r="I57" s="240"/>
      <c r="J57" s="6"/>
    </row>
    <row r="58" spans="1:10" ht="15" customHeight="1">
      <c r="A58" s="238"/>
      <c r="B58" s="240"/>
      <c r="C58" s="240"/>
      <c r="D58" s="240"/>
      <c r="E58" s="240"/>
      <c r="F58" s="240"/>
      <c r="G58" s="240"/>
      <c r="H58" s="240"/>
      <c r="I58" s="240"/>
      <c r="J58" s="6"/>
    </row>
    <row r="59" spans="1:10" ht="15" customHeight="1">
      <c r="A59" s="238"/>
      <c r="B59" s="240"/>
      <c r="C59" s="240"/>
      <c r="D59" s="240"/>
      <c r="E59" s="240"/>
      <c r="F59" s="240"/>
      <c r="G59" s="240"/>
      <c r="H59" s="240"/>
      <c r="I59" s="240"/>
      <c r="J59" s="6"/>
    </row>
    <row r="60" spans="1:10" ht="15" customHeight="1">
      <c r="A60" s="238"/>
      <c r="B60" s="240"/>
      <c r="C60" s="240"/>
      <c r="D60" s="240"/>
      <c r="E60" s="240"/>
      <c r="F60" s="240"/>
      <c r="G60" s="240"/>
      <c r="H60" s="240"/>
      <c r="I60" s="240"/>
      <c r="J60" s="6"/>
    </row>
    <row r="61" spans="1:10" ht="15" customHeight="1">
      <c r="A61" s="238"/>
      <c r="B61" s="240"/>
      <c r="C61" s="240"/>
      <c r="D61" s="240"/>
      <c r="E61" s="240"/>
      <c r="F61" s="240"/>
      <c r="G61" s="240"/>
      <c r="H61" s="240"/>
      <c r="I61" s="240"/>
      <c r="J61" s="6"/>
    </row>
    <row r="62" spans="1:10" ht="15" customHeight="1">
      <c r="A62" s="238"/>
      <c r="B62" s="240"/>
      <c r="C62" s="240"/>
      <c r="D62" s="240"/>
      <c r="E62" s="240"/>
      <c r="F62" s="240"/>
      <c r="G62" s="240"/>
      <c r="H62" s="240"/>
      <c r="I62" s="240"/>
      <c r="J62" s="6"/>
    </row>
    <row r="63" spans="1:10" ht="15" customHeight="1">
      <c r="A63" s="238"/>
      <c r="B63" s="240"/>
      <c r="C63" s="240"/>
      <c r="D63" s="240"/>
      <c r="E63" s="240"/>
      <c r="F63" s="240"/>
      <c r="G63" s="240"/>
      <c r="H63" s="240"/>
      <c r="I63" s="240"/>
      <c r="J63" s="6"/>
    </row>
    <row r="64" spans="1:10" ht="15" customHeight="1">
      <c r="A64" s="238"/>
      <c r="B64" s="240"/>
      <c r="C64" s="240"/>
      <c r="D64" s="240"/>
      <c r="E64" s="240"/>
      <c r="F64" s="240"/>
      <c r="G64" s="240"/>
      <c r="H64" s="240"/>
      <c r="I64" s="240"/>
      <c r="J64" s="6"/>
    </row>
    <row r="65" spans="1:10" ht="15" customHeight="1">
      <c r="A65" s="238"/>
      <c r="B65" s="240"/>
      <c r="C65" s="240"/>
      <c r="D65" s="240"/>
      <c r="E65" s="240"/>
      <c r="F65" s="240"/>
      <c r="G65" s="240"/>
      <c r="H65" s="240"/>
      <c r="I65" s="240"/>
      <c r="J65" s="6"/>
    </row>
    <row r="66" spans="1:10" ht="15" customHeight="1">
      <c r="A66" s="238"/>
      <c r="B66" s="240"/>
      <c r="C66" s="240"/>
      <c r="D66" s="240"/>
      <c r="E66" s="240"/>
      <c r="F66" s="240"/>
      <c r="G66" s="240"/>
      <c r="H66" s="240"/>
      <c r="I66" s="240"/>
      <c r="J66" s="6"/>
    </row>
    <row r="67" spans="1:10" ht="15" customHeight="1">
      <c r="A67" s="238"/>
      <c r="B67" s="240"/>
      <c r="C67" s="240"/>
      <c r="D67" s="240"/>
      <c r="E67" s="240"/>
      <c r="F67" s="240"/>
      <c r="G67" s="240"/>
      <c r="H67" s="240"/>
      <c r="I67" s="240"/>
      <c r="J67" s="6"/>
    </row>
    <row r="68" spans="1:10" ht="15" customHeight="1">
      <c r="A68" s="238"/>
      <c r="B68" s="240"/>
      <c r="C68" s="240"/>
      <c r="D68" s="240"/>
      <c r="E68" s="240"/>
      <c r="F68" s="240"/>
      <c r="G68" s="240"/>
      <c r="H68" s="240"/>
      <c r="I68" s="240"/>
      <c r="J68" s="6"/>
    </row>
    <row r="69" spans="1:10" ht="15" customHeight="1">
      <c r="A69" s="238"/>
      <c r="B69" s="240"/>
      <c r="C69" s="240"/>
      <c r="D69" s="240"/>
      <c r="E69" s="240"/>
      <c r="F69" s="240"/>
      <c r="G69" s="240"/>
      <c r="H69" s="240"/>
      <c r="I69" s="240"/>
      <c r="J69" s="6"/>
    </row>
    <row r="70" spans="1:10" ht="15" customHeight="1">
      <c r="A70" s="238"/>
      <c r="B70" s="240"/>
      <c r="C70" s="240"/>
      <c r="D70" s="240"/>
      <c r="E70" s="240"/>
      <c r="F70" s="240"/>
      <c r="G70" s="240"/>
      <c r="H70" s="240"/>
      <c r="I70" s="240"/>
      <c r="J70" s="6"/>
    </row>
    <row r="71" spans="1:10" ht="15" customHeight="1">
      <c r="A71" s="238"/>
      <c r="B71" s="240"/>
      <c r="C71" s="240"/>
      <c r="D71" s="240"/>
      <c r="E71" s="240"/>
      <c r="F71" s="240"/>
      <c r="G71" s="240"/>
      <c r="H71" s="240"/>
      <c r="I71" s="240"/>
      <c r="J71" s="6"/>
    </row>
    <row r="72" spans="1:10" ht="15" customHeight="1">
      <c r="A72" s="238"/>
      <c r="B72" s="240"/>
      <c r="C72" s="240"/>
      <c r="D72" s="240"/>
      <c r="E72" s="240"/>
      <c r="F72" s="240"/>
      <c r="G72" s="240"/>
      <c r="H72" s="240"/>
      <c r="I72" s="240"/>
      <c r="J72" s="6"/>
    </row>
    <row r="73" spans="1:10" ht="15" customHeight="1">
      <c r="A73" s="238"/>
      <c r="B73" s="240"/>
      <c r="C73" s="240"/>
      <c r="D73" s="240"/>
      <c r="E73" s="240"/>
      <c r="F73" s="240"/>
      <c r="G73" s="240"/>
      <c r="H73" s="240"/>
      <c r="I73" s="240"/>
      <c r="J73" s="6"/>
    </row>
    <row r="74" spans="1:10" ht="15" customHeight="1">
      <c r="A74" s="238"/>
      <c r="B74" s="240"/>
      <c r="C74" s="240"/>
      <c r="D74" s="240"/>
      <c r="E74" s="240"/>
      <c r="F74" s="240"/>
      <c r="G74" s="240"/>
      <c r="H74" s="240"/>
      <c r="I74" s="240"/>
      <c r="J74" s="6"/>
    </row>
    <row r="75" spans="1:10" ht="15" customHeight="1">
      <c r="A75" s="238"/>
      <c r="B75" s="240"/>
      <c r="C75" s="240"/>
      <c r="D75" s="240"/>
      <c r="E75" s="240"/>
      <c r="F75" s="240"/>
      <c r="G75" s="240"/>
      <c r="H75" s="240"/>
      <c r="I75" s="240"/>
      <c r="J75" s="6"/>
    </row>
    <row r="76" spans="1:10" ht="15" customHeight="1">
      <c r="A76" s="238"/>
      <c r="B76" s="240"/>
      <c r="C76" s="240"/>
      <c r="D76" s="240"/>
      <c r="E76" s="240"/>
      <c r="F76" s="240"/>
      <c r="G76" s="240"/>
      <c r="H76" s="240"/>
      <c r="I76" s="240"/>
      <c r="J76" s="6"/>
    </row>
    <row r="77" spans="1:10" ht="15" customHeight="1">
      <c r="A77" s="238"/>
      <c r="B77" s="240"/>
      <c r="C77" s="240"/>
      <c r="D77" s="240"/>
      <c r="E77" s="240"/>
      <c r="F77" s="240"/>
      <c r="G77" s="240"/>
      <c r="H77" s="240"/>
      <c r="I77" s="240"/>
      <c r="J77" s="6"/>
    </row>
    <row r="78" spans="1:10" ht="15" customHeight="1">
      <c r="A78" s="238"/>
      <c r="B78" s="240"/>
      <c r="C78" s="240"/>
      <c r="D78" s="240"/>
      <c r="E78" s="240"/>
      <c r="F78" s="240"/>
      <c r="G78" s="240"/>
      <c r="H78" s="240"/>
      <c r="I78" s="240"/>
      <c r="J78" s="6"/>
    </row>
    <row r="79" spans="1:10" ht="15" customHeight="1">
      <c r="A79" s="238"/>
      <c r="B79" s="240"/>
      <c r="C79" s="240"/>
      <c r="D79" s="240"/>
      <c r="E79" s="240"/>
      <c r="F79" s="240"/>
      <c r="G79" s="240"/>
      <c r="H79" s="240"/>
      <c r="I79" s="240"/>
      <c r="J79" s="6"/>
    </row>
    <row r="80" spans="1:10" ht="15" customHeight="1">
      <c r="A80" s="238"/>
      <c r="B80" s="240"/>
      <c r="C80" s="240"/>
      <c r="D80" s="240"/>
      <c r="E80" s="240"/>
      <c r="F80" s="240"/>
      <c r="G80" s="240"/>
      <c r="H80" s="240"/>
      <c r="I80" s="240"/>
      <c r="J80" s="6"/>
    </row>
    <row r="81" spans="1:10" ht="15" customHeight="1">
      <c r="A81" s="238"/>
      <c r="B81" s="240"/>
      <c r="C81" s="240"/>
      <c r="D81" s="240"/>
      <c r="E81" s="240"/>
      <c r="F81" s="240"/>
      <c r="G81" s="240"/>
      <c r="H81" s="240"/>
      <c r="I81" s="240"/>
      <c r="J81" s="6"/>
    </row>
    <row r="82" spans="1:10" ht="15" customHeight="1">
      <c r="A82" s="238"/>
      <c r="B82" s="240"/>
      <c r="C82" s="240"/>
      <c r="D82" s="240"/>
      <c r="E82" s="240"/>
      <c r="F82" s="240"/>
      <c r="G82" s="240"/>
      <c r="H82" s="240"/>
      <c r="I82" s="240"/>
      <c r="J82" s="6"/>
    </row>
    <row r="83" spans="1:10" ht="15" customHeight="1">
      <c r="A83" s="238"/>
      <c r="B83" s="240"/>
      <c r="C83" s="240"/>
      <c r="D83" s="240"/>
      <c r="E83" s="240"/>
      <c r="F83" s="240"/>
      <c r="G83" s="240"/>
      <c r="H83" s="240"/>
      <c r="I83" s="240"/>
      <c r="J83" s="6"/>
    </row>
    <row r="84" spans="1:10" ht="15" customHeight="1">
      <c r="A84" s="238"/>
      <c r="B84" s="240"/>
      <c r="C84" s="240"/>
      <c r="D84" s="240"/>
      <c r="E84" s="240"/>
      <c r="F84" s="240"/>
      <c r="G84" s="240"/>
      <c r="H84" s="240"/>
      <c r="I84" s="240"/>
      <c r="J84" s="6"/>
    </row>
    <row r="85" spans="1:10" ht="15" customHeight="1">
      <c r="A85" s="238"/>
      <c r="B85" s="240"/>
      <c r="C85" s="240"/>
      <c r="D85" s="240"/>
      <c r="E85" s="240"/>
      <c r="F85" s="240"/>
      <c r="G85" s="240"/>
      <c r="H85" s="240"/>
      <c r="I85" s="240"/>
      <c r="J85" s="6"/>
    </row>
    <row r="86" spans="1:10" ht="15" customHeight="1">
      <c r="A86" s="238"/>
      <c r="B86" s="240"/>
      <c r="C86" s="240"/>
      <c r="D86" s="240"/>
      <c r="E86" s="240"/>
      <c r="F86" s="240"/>
      <c r="G86" s="240"/>
      <c r="H86" s="240"/>
      <c r="I86" s="240"/>
      <c r="J86" s="6"/>
    </row>
    <row r="87" spans="1:10" ht="15" customHeight="1">
      <c r="A87" s="238"/>
      <c r="B87" s="240"/>
      <c r="C87" s="240"/>
      <c r="D87" s="240"/>
      <c r="E87" s="240"/>
      <c r="F87" s="240"/>
      <c r="G87" s="240"/>
      <c r="H87" s="240"/>
      <c r="I87" s="240"/>
      <c r="J87" s="6"/>
    </row>
    <row r="88" spans="1:10" ht="15" customHeight="1">
      <c r="A88" s="200"/>
      <c r="B88" s="142"/>
      <c r="C88" s="142"/>
      <c r="D88" s="142"/>
      <c r="E88" s="142"/>
      <c r="F88" s="142"/>
      <c r="G88" s="142"/>
      <c r="H88" s="142"/>
      <c r="I88" s="142"/>
      <c r="J88" s="6"/>
    </row>
    <row r="89" spans="1:10" ht="15" customHeight="1">
      <c r="A89" s="200"/>
      <c r="B89" s="142"/>
      <c r="C89" s="142"/>
      <c r="D89" s="142"/>
      <c r="E89" s="142"/>
      <c r="F89" s="142"/>
      <c r="G89" s="142"/>
      <c r="H89" s="142"/>
      <c r="I89" s="142"/>
      <c r="J89" s="6"/>
    </row>
    <row r="90" spans="1:10" ht="15" customHeight="1">
      <c r="A90" s="5"/>
      <c r="B90" s="142"/>
      <c r="C90" s="142"/>
      <c r="D90" s="142"/>
      <c r="E90" s="142"/>
      <c r="F90" s="142"/>
      <c r="G90" s="142"/>
      <c r="H90" s="142"/>
      <c r="I90" s="142"/>
      <c r="J90" s="6"/>
    </row>
    <row r="91" spans="1:10" ht="15" customHeight="1">
      <c r="A91" s="238" t="s">
        <v>848</v>
      </c>
      <c r="B91" s="235" t="s">
        <v>859</v>
      </c>
      <c r="C91" s="235"/>
      <c r="D91" s="235"/>
      <c r="E91" s="235"/>
      <c r="F91" s="235"/>
      <c r="G91" s="235"/>
      <c r="H91" s="235"/>
      <c r="I91" s="235"/>
      <c r="J91" s="6"/>
    </row>
    <row r="92" spans="1:10" ht="15" customHeight="1">
      <c r="A92" s="238"/>
      <c r="B92" s="239" t="s">
        <v>872</v>
      </c>
      <c r="C92" s="239"/>
      <c r="D92" s="239"/>
      <c r="E92" s="239"/>
      <c r="F92" s="239"/>
      <c r="G92" s="239"/>
      <c r="H92" s="239"/>
      <c r="I92" s="239"/>
      <c r="J92" s="6"/>
    </row>
    <row r="93" spans="1:10" ht="15" customHeight="1">
      <c r="A93" s="238"/>
      <c r="B93" s="240"/>
      <c r="C93" s="240"/>
      <c r="D93" s="240"/>
      <c r="E93" s="240"/>
      <c r="F93" s="240"/>
      <c r="G93" s="240"/>
      <c r="H93" s="240"/>
      <c r="I93" s="240"/>
      <c r="J93" s="6"/>
    </row>
    <row r="94" spans="1:10" ht="15" customHeight="1">
      <c r="A94" s="238"/>
      <c r="B94" s="240"/>
      <c r="C94" s="240"/>
      <c r="D94" s="240"/>
      <c r="E94" s="240"/>
      <c r="F94" s="240"/>
      <c r="G94" s="240"/>
      <c r="H94" s="240"/>
      <c r="I94" s="240"/>
      <c r="J94" s="6"/>
    </row>
    <row r="95" spans="1:10" ht="15" customHeight="1">
      <c r="A95" s="238"/>
      <c r="B95" s="240"/>
      <c r="C95" s="240"/>
      <c r="D95" s="240"/>
      <c r="E95" s="240"/>
      <c r="F95" s="240"/>
      <c r="G95" s="240"/>
      <c r="H95" s="240"/>
      <c r="I95" s="240"/>
      <c r="J95" s="6"/>
    </row>
    <row r="96" spans="1:10" ht="15" customHeight="1">
      <c r="A96" s="238"/>
      <c r="B96" s="240"/>
      <c r="C96" s="240"/>
      <c r="D96" s="240"/>
      <c r="E96" s="240"/>
      <c r="F96" s="240"/>
      <c r="G96" s="240"/>
      <c r="H96" s="240"/>
      <c r="I96" s="240"/>
      <c r="J96" s="6"/>
    </row>
    <row r="97" spans="1:10" ht="15" customHeight="1">
      <c r="A97" s="238"/>
      <c r="B97" s="240"/>
      <c r="C97" s="240"/>
      <c r="D97" s="240"/>
      <c r="E97" s="240"/>
      <c r="F97" s="240"/>
      <c r="G97" s="240"/>
      <c r="H97" s="240"/>
      <c r="I97" s="240"/>
      <c r="J97" s="6"/>
    </row>
    <row r="98" spans="1:10" ht="15" customHeight="1">
      <c r="A98" s="238"/>
      <c r="B98" s="240"/>
      <c r="C98" s="240"/>
      <c r="D98" s="240"/>
      <c r="E98" s="240"/>
      <c r="F98" s="240"/>
      <c r="G98" s="240"/>
      <c r="H98" s="240"/>
      <c r="I98" s="240"/>
      <c r="J98" s="6"/>
    </row>
    <row r="99" spans="1:10" ht="15" customHeight="1">
      <c r="A99" s="238"/>
      <c r="B99" s="240"/>
      <c r="C99" s="240"/>
      <c r="D99" s="240"/>
      <c r="E99" s="240"/>
      <c r="F99" s="240"/>
      <c r="G99" s="240"/>
      <c r="H99" s="240"/>
      <c r="I99" s="240"/>
      <c r="J99" s="6"/>
    </row>
    <row r="100" spans="1:10" ht="15" customHeight="1">
      <c r="A100" s="238"/>
      <c r="B100" s="240"/>
      <c r="C100" s="240"/>
      <c r="D100" s="240"/>
      <c r="E100" s="240"/>
      <c r="F100" s="240"/>
      <c r="G100" s="240"/>
      <c r="H100" s="240"/>
      <c r="I100" s="240"/>
      <c r="J100" s="6"/>
    </row>
    <row r="101" spans="1:10" ht="15" customHeight="1">
      <c r="A101" s="238"/>
      <c r="B101" s="240"/>
      <c r="C101" s="240"/>
      <c r="D101" s="240"/>
      <c r="E101" s="240"/>
      <c r="F101" s="240"/>
      <c r="G101" s="240"/>
      <c r="H101" s="240"/>
      <c r="I101" s="240"/>
      <c r="J101" s="6"/>
    </row>
    <row r="102" spans="1:10" ht="15" customHeight="1">
      <c r="A102" s="238"/>
      <c r="B102" s="240"/>
      <c r="C102" s="240"/>
      <c r="D102" s="240"/>
      <c r="E102" s="240"/>
      <c r="F102" s="240"/>
      <c r="G102" s="240"/>
      <c r="H102" s="240"/>
      <c r="I102" s="240"/>
      <c r="J102" s="6"/>
    </row>
    <row r="103" spans="1:10" ht="15" customHeight="1">
      <c r="A103" s="238"/>
      <c r="B103" s="240"/>
      <c r="C103" s="240"/>
      <c r="D103" s="240"/>
      <c r="E103" s="240"/>
      <c r="F103" s="240"/>
      <c r="G103" s="240"/>
      <c r="H103" s="240"/>
      <c r="I103" s="240"/>
      <c r="J103" s="6"/>
    </row>
    <row r="104" spans="1:10" ht="15" customHeight="1">
      <c r="A104" s="238"/>
      <c r="B104" s="240"/>
      <c r="C104" s="240"/>
      <c r="D104" s="240"/>
      <c r="E104" s="240"/>
      <c r="F104" s="240"/>
      <c r="G104" s="240"/>
      <c r="H104" s="240"/>
      <c r="I104" s="240"/>
      <c r="J104" s="6"/>
    </row>
    <row r="105" spans="1:10" ht="15" customHeight="1">
      <c r="A105" s="238"/>
      <c r="B105" s="240"/>
      <c r="C105" s="240"/>
      <c r="D105" s="240"/>
      <c r="E105" s="240"/>
      <c r="F105" s="240"/>
      <c r="G105" s="240"/>
      <c r="H105" s="240"/>
      <c r="I105" s="240"/>
      <c r="J105" s="6"/>
    </row>
    <row r="106" spans="1:10" ht="15" customHeight="1">
      <c r="A106" s="238"/>
      <c r="B106" s="240"/>
      <c r="C106" s="240"/>
      <c r="D106" s="240"/>
      <c r="E106" s="240"/>
      <c r="F106" s="240"/>
      <c r="G106" s="240"/>
      <c r="H106" s="240"/>
      <c r="I106" s="240"/>
      <c r="J106" s="6"/>
    </row>
    <row r="107" spans="1:10" ht="15" customHeight="1">
      <c r="A107" s="238"/>
      <c r="B107" s="240"/>
      <c r="C107" s="240"/>
      <c r="D107" s="240"/>
      <c r="E107" s="240"/>
      <c r="F107" s="240"/>
      <c r="G107" s="240"/>
      <c r="H107" s="240"/>
      <c r="I107" s="240"/>
      <c r="J107" s="6"/>
    </row>
    <row r="108" spans="1:10" ht="15" customHeight="1">
      <c r="A108" s="238"/>
      <c r="B108" s="240"/>
      <c r="C108" s="240"/>
      <c r="D108" s="240"/>
      <c r="E108" s="240"/>
      <c r="F108" s="240"/>
      <c r="G108" s="240"/>
      <c r="H108" s="240"/>
      <c r="I108" s="240"/>
      <c r="J108" s="6"/>
    </row>
    <row r="109" spans="1:10" ht="15" customHeight="1">
      <c r="A109" s="238"/>
      <c r="B109" s="240"/>
      <c r="C109" s="240"/>
      <c r="D109" s="240"/>
      <c r="E109" s="240"/>
      <c r="F109" s="240"/>
      <c r="G109" s="240"/>
      <c r="H109" s="240"/>
      <c r="I109" s="240"/>
      <c r="J109" s="6"/>
    </row>
    <row r="110" spans="1:10" ht="15" customHeight="1">
      <c r="A110" s="238"/>
      <c r="B110" s="240"/>
      <c r="C110" s="240"/>
      <c r="D110" s="240"/>
      <c r="E110" s="240"/>
      <c r="F110" s="240"/>
      <c r="G110" s="240"/>
      <c r="H110" s="240"/>
      <c r="I110" s="240"/>
      <c r="J110" s="6"/>
    </row>
    <row r="111" spans="1:10" ht="15" customHeight="1">
      <c r="A111" s="238"/>
      <c r="B111" s="240"/>
      <c r="C111" s="240"/>
      <c r="D111" s="240"/>
      <c r="E111" s="240"/>
      <c r="F111" s="240"/>
      <c r="G111" s="240"/>
      <c r="H111" s="240"/>
      <c r="I111" s="240"/>
      <c r="J111" s="6"/>
    </row>
    <row r="112" spans="1:10" ht="15" customHeight="1">
      <c r="A112" s="238"/>
      <c r="B112" s="240"/>
      <c r="C112" s="240"/>
      <c r="D112" s="240"/>
      <c r="E112" s="240"/>
      <c r="F112" s="240"/>
      <c r="G112" s="240"/>
      <c r="H112" s="240"/>
      <c r="I112" s="240"/>
      <c r="J112" s="6"/>
    </row>
    <row r="113" spans="1:10" ht="15" customHeight="1">
      <c r="A113" s="238"/>
      <c r="B113" s="240"/>
      <c r="C113" s="240"/>
      <c r="D113" s="240"/>
      <c r="E113" s="240"/>
      <c r="F113" s="240"/>
      <c r="G113" s="240"/>
      <c r="H113" s="240"/>
      <c r="I113" s="240"/>
      <c r="J113" s="6"/>
    </row>
    <row r="114" spans="1:10" ht="15" customHeight="1">
      <c r="A114" s="238"/>
      <c r="B114" s="240"/>
      <c r="C114" s="240"/>
      <c r="D114" s="240"/>
      <c r="E114" s="240"/>
      <c r="F114" s="240"/>
      <c r="G114" s="240"/>
      <c r="H114" s="240"/>
      <c r="I114" s="240"/>
      <c r="J114" s="6"/>
    </row>
    <row r="115" spans="1:10" ht="15" customHeight="1">
      <c r="A115" s="238"/>
      <c r="B115" s="240"/>
      <c r="C115" s="240"/>
      <c r="D115" s="240"/>
      <c r="E115" s="240"/>
      <c r="F115" s="240"/>
      <c r="G115" s="240"/>
      <c r="H115" s="240"/>
      <c r="I115" s="240"/>
      <c r="J115" s="6"/>
    </row>
    <row r="116" spans="1:10" ht="15" customHeight="1">
      <c r="A116" s="238"/>
      <c r="B116" s="240"/>
      <c r="C116" s="240"/>
      <c r="D116" s="240"/>
      <c r="E116" s="240"/>
      <c r="F116" s="240"/>
      <c r="G116" s="240"/>
      <c r="H116" s="240"/>
      <c r="I116" s="240"/>
      <c r="J116" s="6"/>
    </row>
    <row r="117" spans="1:10" ht="15" customHeight="1">
      <c r="A117" s="238"/>
      <c r="B117" s="240"/>
      <c r="C117" s="240"/>
      <c r="D117" s="240"/>
      <c r="E117" s="240"/>
      <c r="F117" s="240"/>
      <c r="G117" s="240"/>
      <c r="H117" s="240"/>
      <c r="I117" s="240"/>
      <c r="J117" s="6"/>
    </row>
    <row r="118" spans="1:10" ht="15" customHeight="1">
      <c r="A118" s="238"/>
      <c r="B118" s="240"/>
      <c r="C118" s="240"/>
      <c r="D118" s="240"/>
      <c r="E118" s="240"/>
      <c r="F118" s="240"/>
      <c r="G118" s="240"/>
      <c r="H118" s="240"/>
      <c r="I118" s="240"/>
      <c r="J118" s="6"/>
    </row>
    <row r="119" spans="1:10" ht="15" customHeight="1">
      <c r="A119" s="238"/>
      <c r="B119" s="240"/>
      <c r="C119" s="240"/>
      <c r="D119" s="240"/>
      <c r="E119" s="240"/>
      <c r="F119" s="240"/>
      <c r="G119" s="240"/>
      <c r="H119" s="240"/>
      <c r="I119" s="240"/>
      <c r="J119" s="6"/>
    </row>
    <row r="120" spans="1:10" ht="15" customHeight="1">
      <c r="A120" s="238"/>
      <c r="B120" s="240"/>
      <c r="C120" s="240"/>
      <c r="D120" s="240"/>
      <c r="E120" s="240"/>
      <c r="F120" s="240"/>
      <c r="G120" s="240"/>
      <c r="H120" s="240"/>
      <c r="I120" s="240"/>
      <c r="J120" s="6"/>
    </row>
    <row r="121" spans="1:10" ht="15" customHeight="1">
      <c r="A121" s="224"/>
      <c r="B121" s="142"/>
      <c r="C121" s="142"/>
      <c r="D121" s="142"/>
      <c r="E121" s="142"/>
      <c r="F121" s="142"/>
      <c r="G121" s="142"/>
      <c r="H121" s="142"/>
      <c r="I121" s="142"/>
      <c r="J121" s="6"/>
    </row>
    <row r="122" spans="1:10" ht="15" customHeight="1">
      <c r="A122" s="238" t="s">
        <v>849</v>
      </c>
      <c r="B122" s="235" t="s">
        <v>126</v>
      </c>
      <c r="C122" s="235"/>
      <c r="D122" s="235"/>
      <c r="E122" s="235"/>
      <c r="F122" s="235"/>
      <c r="G122" s="235"/>
      <c r="H122" s="235"/>
      <c r="I122" s="235"/>
      <c r="J122" s="7"/>
    </row>
    <row r="123" spans="1:10" ht="15.75" customHeight="1">
      <c r="A123" s="238"/>
      <c r="B123" s="239" t="s">
        <v>243</v>
      </c>
      <c r="C123" s="239"/>
      <c r="D123" s="239"/>
      <c r="E123" s="239"/>
      <c r="F123" s="239"/>
      <c r="G123" s="239"/>
      <c r="H123" s="239"/>
      <c r="I123" s="239"/>
      <c r="J123" s="7"/>
    </row>
    <row r="124" spans="1:10" ht="15.75" customHeight="1">
      <c r="A124" s="238"/>
      <c r="B124" s="240"/>
      <c r="C124" s="240"/>
      <c r="D124" s="240"/>
      <c r="E124" s="240"/>
      <c r="F124" s="240"/>
      <c r="G124" s="240"/>
      <c r="H124" s="240"/>
      <c r="I124" s="240"/>
      <c r="J124" s="7"/>
    </row>
    <row r="125" spans="1:10" ht="15.75" customHeight="1">
      <c r="A125" s="238"/>
      <c r="B125" s="240"/>
      <c r="C125" s="240"/>
      <c r="D125" s="240"/>
      <c r="E125" s="240"/>
      <c r="F125" s="240"/>
      <c r="G125" s="240"/>
      <c r="H125" s="240"/>
      <c r="I125" s="240"/>
      <c r="J125" s="7"/>
    </row>
    <row r="126" spans="1:10" ht="15.75" customHeight="1">
      <c r="A126" s="238"/>
      <c r="B126" s="240"/>
      <c r="C126" s="240"/>
      <c r="D126" s="240"/>
      <c r="E126" s="240"/>
      <c r="F126" s="240"/>
      <c r="G126" s="240"/>
      <c r="H126" s="240"/>
      <c r="I126" s="240"/>
      <c r="J126" s="7"/>
    </row>
    <row r="127" spans="1:10" ht="15.75" customHeight="1">
      <c r="A127" s="238"/>
      <c r="B127" s="240"/>
      <c r="C127" s="240"/>
      <c r="D127" s="240"/>
      <c r="E127" s="240"/>
      <c r="F127" s="240"/>
      <c r="G127" s="240"/>
      <c r="H127" s="240"/>
      <c r="I127" s="240"/>
      <c r="J127" s="7"/>
    </row>
    <row r="128" spans="1:10" ht="15.75" customHeight="1">
      <c r="A128" s="238"/>
      <c r="B128" s="240"/>
      <c r="C128" s="240"/>
      <c r="D128" s="240"/>
      <c r="E128" s="240"/>
      <c r="F128" s="240"/>
      <c r="G128" s="240"/>
      <c r="H128" s="240"/>
      <c r="I128" s="240"/>
      <c r="J128" s="7"/>
    </row>
    <row r="129" spans="1:10" ht="15" customHeight="1">
      <c r="A129" s="238"/>
      <c r="B129" s="240"/>
      <c r="C129" s="240"/>
      <c r="D129" s="240"/>
      <c r="E129" s="240"/>
      <c r="F129" s="240"/>
      <c r="G129" s="240"/>
      <c r="H129" s="240"/>
      <c r="I129" s="240"/>
      <c r="J129" s="8"/>
    </row>
    <row r="130" spans="1:10" ht="15" customHeight="1">
      <c r="A130" s="238"/>
      <c r="B130" s="240"/>
      <c r="C130" s="240"/>
      <c r="D130" s="240"/>
      <c r="E130" s="240"/>
      <c r="F130" s="240"/>
      <c r="G130" s="240"/>
      <c r="H130" s="240"/>
      <c r="I130" s="240"/>
      <c r="J130" s="8"/>
    </row>
    <row r="131" spans="1:10" ht="15" customHeight="1">
      <c r="A131" s="238"/>
      <c r="B131" s="240"/>
      <c r="C131" s="240"/>
      <c r="D131" s="240"/>
      <c r="E131" s="240"/>
      <c r="F131" s="240"/>
      <c r="G131" s="240"/>
      <c r="H131" s="240"/>
      <c r="I131" s="240"/>
      <c r="J131" s="8"/>
    </row>
    <row r="132" spans="1:10" ht="15" customHeight="1">
      <c r="A132" s="238"/>
      <c r="B132" s="240"/>
      <c r="C132" s="240"/>
      <c r="D132" s="240"/>
      <c r="E132" s="240"/>
      <c r="F132" s="240"/>
      <c r="G132" s="240"/>
      <c r="H132" s="240"/>
      <c r="I132" s="240"/>
      <c r="J132" s="8"/>
    </row>
    <row r="133" spans="1:10" ht="15" customHeight="1">
      <c r="A133" s="238"/>
      <c r="B133" s="240"/>
      <c r="C133" s="240"/>
      <c r="D133" s="240"/>
      <c r="E133" s="240"/>
      <c r="F133" s="240"/>
      <c r="G133" s="240"/>
      <c r="H133" s="240"/>
      <c r="I133" s="240"/>
      <c r="J133" s="8"/>
    </row>
    <row r="134" spans="1:10" ht="15" customHeight="1">
      <c r="A134" s="238"/>
      <c r="B134" s="240"/>
      <c r="C134" s="240"/>
      <c r="D134" s="240"/>
      <c r="E134" s="240"/>
      <c r="F134" s="240"/>
      <c r="G134" s="240"/>
      <c r="H134" s="240"/>
      <c r="I134" s="240"/>
      <c r="J134" s="8"/>
    </row>
    <row r="135" spans="1:10" ht="15" customHeight="1">
      <c r="A135" s="238"/>
      <c r="B135" s="240"/>
      <c r="C135" s="240"/>
      <c r="D135" s="240"/>
      <c r="E135" s="240"/>
      <c r="F135" s="240"/>
      <c r="G135" s="240"/>
      <c r="H135" s="240"/>
      <c r="I135" s="240"/>
      <c r="J135" s="8"/>
    </row>
    <row r="136" spans="1:10" ht="15" customHeight="1">
      <c r="A136" s="238"/>
      <c r="B136" s="240"/>
      <c r="C136" s="240"/>
      <c r="D136" s="240"/>
      <c r="E136" s="240"/>
      <c r="F136" s="240"/>
      <c r="G136" s="240"/>
      <c r="H136" s="240"/>
      <c r="I136" s="240"/>
      <c r="J136" s="8"/>
    </row>
    <row r="137" spans="1:10" ht="15" customHeight="1">
      <c r="A137" s="238"/>
      <c r="B137" s="240"/>
      <c r="C137" s="240"/>
      <c r="D137" s="240"/>
      <c r="E137" s="240"/>
      <c r="F137" s="240"/>
      <c r="G137" s="240"/>
      <c r="H137" s="240"/>
      <c r="I137" s="240"/>
      <c r="J137" s="8"/>
    </row>
    <row r="138" spans="1:10" ht="15" customHeight="1">
      <c r="A138" s="238"/>
      <c r="B138" s="240"/>
      <c r="C138" s="240"/>
      <c r="D138" s="240"/>
      <c r="E138" s="240"/>
      <c r="F138" s="240"/>
      <c r="G138" s="240"/>
      <c r="H138" s="240"/>
      <c r="I138" s="240"/>
      <c r="J138" s="8"/>
    </row>
    <row r="139" spans="1:10" ht="15" customHeight="1">
      <c r="A139" s="238"/>
      <c r="B139" s="240"/>
      <c r="C139" s="240"/>
      <c r="D139" s="240"/>
      <c r="E139" s="240"/>
      <c r="F139" s="240"/>
      <c r="G139" s="240"/>
      <c r="H139" s="240"/>
      <c r="I139" s="240"/>
      <c r="J139" s="8"/>
    </row>
    <row r="140" spans="1:10" ht="15" customHeight="1">
      <c r="A140" s="238"/>
      <c r="B140" s="240"/>
      <c r="C140" s="240"/>
      <c r="D140" s="240"/>
      <c r="E140" s="240"/>
      <c r="F140" s="240"/>
      <c r="G140" s="240"/>
      <c r="H140" s="240"/>
      <c r="I140" s="240"/>
      <c r="J140" s="8"/>
    </row>
    <row r="141" spans="1:10" ht="15" customHeight="1">
      <c r="A141" s="238"/>
      <c r="B141" s="240"/>
      <c r="C141" s="240"/>
      <c r="D141" s="240"/>
      <c r="E141" s="240"/>
      <c r="F141" s="240"/>
      <c r="G141" s="240"/>
      <c r="H141" s="240"/>
      <c r="I141" s="240"/>
      <c r="J141" s="8"/>
    </row>
    <row r="142" spans="1:10" ht="15" customHeight="1">
      <c r="A142" s="238"/>
      <c r="B142" s="240"/>
      <c r="C142" s="240"/>
      <c r="D142" s="240"/>
      <c r="E142" s="240"/>
      <c r="F142" s="240"/>
      <c r="G142" s="240"/>
      <c r="H142" s="240"/>
      <c r="I142" s="240"/>
      <c r="J142" s="8"/>
    </row>
    <row r="143" spans="1:10" ht="15" customHeight="1">
      <c r="A143" s="238"/>
      <c r="B143" s="240"/>
      <c r="C143" s="240"/>
      <c r="D143" s="240"/>
      <c r="E143" s="240"/>
      <c r="F143" s="240"/>
      <c r="G143" s="240"/>
      <c r="H143" s="240"/>
      <c r="I143" s="240"/>
      <c r="J143" s="8"/>
    </row>
    <row r="144" spans="1:10" ht="15" customHeight="1">
      <c r="A144" s="238"/>
      <c r="B144" s="240"/>
      <c r="C144" s="240"/>
      <c r="D144" s="240"/>
      <c r="E144" s="240"/>
      <c r="F144" s="240"/>
      <c r="G144" s="240"/>
      <c r="H144" s="240"/>
      <c r="I144" s="240"/>
      <c r="J144" s="8"/>
    </row>
    <row r="145" spans="1:10" ht="15" customHeight="1">
      <c r="A145" s="238"/>
      <c r="B145" s="240"/>
      <c r="C145" s="240"/>
      <c r="D145" s="240"/>
      <c r="E145" s="240"/>
      <c r="F145" s="240"/>
      <c r="G145" s="240"/>
      <c r="H145" s="240"/>
      <c r="I145" s="240"/>
      <c r="J145" s="8"/>
    </row>
    <row r="146" spans="1:10" ht="15" customHeight="1">
      <c r="A146" s="238"/>
      <c r="B146" s="240"/>
      <c r="C146" s="240"/>
      <c r="D146" s="240"/>
      <c r="E146" s="240"/>
      <c r="F146" s="240"/>
      <c r="G146" s="240"/>
      <c r="H146" s="240"/>
      <c r="I146" s="240"/>
      <c r="J146" s="7"/>
    </row>
    <row r="147" spans="1:10" ht="15" customHeight="1">
      <c r="A147" s="238"/>
      <c r="B147" s="240"/>
      <c r="C147" s="240"/>
      <c r="D147" s="240"/>
      <c r="E147" s="240"/>
      <c r="F147" s="240"/>
      <c r="G147" s="240"/>
      <c r="H147" s="240"/>
      <c r="I147" s="240"/>
      <c r="J147" s="7"/>
    </row>
    <row r="148" spans="1:10" ht="15" customHeight="1">
      <c r="A148" s="238"/>
      <c r="B148" s="240"/>
      <c r="C148" s="240"/>
      <c r="D148" s="240"/>
      <c r="E148" s="240"/>
      <c r="F148" s="240"/>
      <c r="G148" s="240"/>
      <c r="H148" s="240"/>
      <c r="I148" s="240"/>
      <c r="J148" s="7"/>
    </row>
    <row r="149" spans="1:10" ht="15" customHeight="1">
      <c r="A149" s="224"/>
      <c r="B149" s="142"/>
      <c r="C149" s="142"/>
      <c r="D149" s="142"/>
      <c r="E149" s="142"/>
      <c r="F149" s="142"/>
      <c r="G149" s="142"/>
      <c r="H149" s="142"/>
      <c r="I149" s="142"/>
      <c r="J149" s="7"/>
    </row>
    <row r="150" spans="1:10" ht="15" customHeight="1">
      <c r="A150" s="224"/>
      <c r="B150" s="142"/>
      <c r="C150" s="142"/>
      <c r="D150" s="142"/>
      <c r="E150" s="142"/>
      <c r="F150" s="142"/>
      <c r="G150" s="142"/>
      <c r="H150" s="142"/>
      <c r="I150" s="142"/>
      <c r="J150" s="7"/>
    </row>
    <row r="151" spans="1:10" ht="15" customHeight="1">
      <c r="A151" s="238" t="s">
        <v>4</v>
      </c>
      <c r="B151" s="235" t="s">
        <v>186</v>
      </c>
      <c r="C151" s="235"/>
      <c r="D151" s="235"/>
      <c r="E151" s="235"/>
      <c r="F151" s="235"/>
      <c r="G151" s="235"/>
      <c r="H151" s="235"/>
      <c r="I151" s="235"/>
      <c r="J151" s="7"/>
    </row>
    <row r="152" spans="1:10" ht="15" customHeight="1">
      <c r="A152" s="238"/>
      <c r="B152" s="242" t="s">
        <v>873</v>
      </c>
      <c r="C152" s="242"/>
      <c r="D152" s="242"/>
      <c r="E152" s="242"/>
      <c r="F152" s="242"/>
      <c r="G152" s="242"/>
      <c r="H152" s="242"/>
      <c r="I152" s="242"/>
      <c r="J152" s="7"/>
    </row>
    <row r="153" spans="1:10" ht="15" customHeight="1">
      <c r="A153" s="238"/>
      <c r="B153" s="243"/>
      <c r="C153" s="243"/>
      <c r="D153" s="243"/>
      <c r="E153" s="243"/>
      <c r="F153" s="243"/>
      <c r="G153" s="243"/>
      <c r="H153" s="243"/>
      <c r="I153" s="243"/>
      <c r="J153" s="7"/>
    </row>
    <row r="154" spans="1:10" ht="15" customHeight="1">
      <c r="A154" s="238"/>
      <c r="B154" s="243"/>
      <c r="C154" s="243"/>
      <c r="D154" s="243"/>
      <c r="E154" s="243"/>
      <c r="F154" s="243"/>
      <c r="G154" s="243"/>
      <c r="H154" s="243"/>
      <c r="I154" s="243"/>
      <c r="J154" s="7"/>
    </row>
    <row r="155" spans="1:10" ht="15" customHeight="1">
      <c r="A155" s="238"/>
      <c r="B155" s="243"/>
      <c r="C155" s="243"/>
      <c r="D155" s="243"/>
      <c r="E155" s="243"/>
      <c r="F155" s="243"/>
      <c r="G155" s="243"/>
      <c r="H155" s="243"/>
      <c r="I155" s="243"/>
      <c r="J155" s="7"/>
    </row>
    <row r="156" spans="1:10" ht="15" customHeight="1">
      <c r="A156" s="238"/>
      <c r="B156" s="243"/>
      <c r="C156" s="243"/>
      <c r="D156" s="243"/>
      <c r="E156" s="243"/>
      <c r="F156" s="243"/>
      <c r="G156" s="243"/>
      <c r="H156" s="243"/>
      <c r="I156" s="243"/>
      <c r="J156" s="7"/>
    </row>
    <row r="157" spans="1:10" ht="15" customHeight="1">
      <c r="A157" s="238"/>
      <c r="B157" s="243"/>
      <c r="C157" s="243"/>
      <c r="D157" s="243"/>
      <c r="E157" s="243"/>
      <c r="F157" s="243"/>
      <c r="G157" s="243"/>
      <c r="H157" s="243"/>
      <c r="I157" s="243"/>
      <c r="J157" s="7"/>
    </row>
    <row r="158" spans="1:10" ht="15" customHeight="1">
      <c r="A158" s="238"/>
      <c r="B158" s="243"/>
      <c r="C158" s="243"/>
      <c r="D158" s="243"/>
      <c r="E158" s="243"/>
      <c r="F158" s="243"/>
      <c r="G158" s="243"/>
      <c r="H158" s="243"/>
      <c r="I158" s="243"/>
      <c r="J158" s="7"/>
    </row>
    <row r="159" spans="1:10" ht="15" customHeight="1">
      <c r="A159" s="238"/>
      <c r="B159" s="243"/>
      <c r="C159" s="243"/>
      <c r="D159" s="243"/>
      <c r="E159" s="243"/>
      <c r="F159" s="243"/>
      <c r="G159" s="243"/>
      <c r="H159" s="243"/>
      <c r="I159" s="243"/>
      <c r="J159" s="7"/>
    </row>
    <row r="160" spans="1:10" ht="15" customHeight="1">
      <c r="A160" s="238"/>
      <c r="B160" s="243"/>
      <c r="C160" s="243"/>
      <c r="D160" s="243"/>
      <c r="E160" s="243"/>
      <c r="F160" s="243"/>
      <c r="G160" s="243"/>
      <c r="H160" s="243"/>
      <c r="I160" s="243"/>
      <c r="J160" s="7"/>
    </row>
    <row r="161" spans="1:10" ht="15" customHeight="1">
      <c r="A161" s="238"/>
      <c r="B161" s="243"/>
      <c r="C161" s="243"/>
      <c r="D161" s="243"/>
      <c r="E161" s="243"/>
      <c r="F161" s="243"/>
      <c r="G161" s="243"/>
      <c r="H161" s="243"/>
      <c r="I161" s="243"/>
      <c r="J161" s="7"/>
    </row>
    <row r="162" spans="1:10" ht="15" customHeight="1">
      <c r="A162" s="238"/>
      <c r="B162" s="243"/>
      <c r="C162" s="243"/>
      <c r="D162" s="243"/>
      <c r="E162" s="243"/>
      <c r="F162" s="243"/>
      <c r="G162" s="243"/>
      <c r="H162" s="243"/>
      <c r="I162" s="243"/>
      <c r="J162" s="7"/>
    </row>
    <row r="163" spans="1:10" ht="15" customHeight="1">
      <c r="A163" s="238"/>
      <c r="B163" s="243"/>
      <c r="C163" s="243"/>
      <c r="D163" s="243"/>
      <c r="E163" s="243"/>
      <c r="F163" s="243"/>
      <c r="G163" s="243"/>
      <c r="H163" s="243"/>
      <c r="I163" s="243"/>
      <c r="J163" s="7"/>
    </row>
    <row r="164" spans="1:10" ht="15" customHeight="1">
      <c r="A164" s="238"/>
      <c r="B164" s="243"/>
      <c r="C164" s="243"/>
      <c r="D164" s="243"/>
      <c r="E164" s="243"/>
      <c r="F164" s="243"/>
      <c r="G164" s="243"/>
      <c r="H164" s="243"/>
      <c r="I164" s="243"/>
      <c r="J164" s="7"/>
    </row>
    <row r="165" spans="1:10" ht="15" customHeight="1">
      <c r="A165" s="238"/>
      <c r="B165" s="243"/>
      <c r="C165" s="243"/>
      <c r="D165" s="243"/>
      <c r="E165" s="243"/>
      <c r="F165" s="243"/>
      <c r="G165" s="243"/>
      <c r="H165" s="243"/>
      <c r="I165" s="243"/>
      <c r="J165" s="7"/>
    </row>
    <row r="166" spans="1:10" ht="15" customHeight="1">
      <c r="A166" s="238"/>
      <c r="B166" s="243"/>
      <c r="C166" s="243"/>
      <c r="D166" s="243"/>
      <c r="E166" s="243"/>
      <c r="F166" s="243"/>
      <c r="G166" s="243"/>
      <c r="H166" s="243"/>
      <c r="I166" s="243"/>
      <c r="J166" s="7"/>
    </row>
    <row r="167" spans="1:10" ht="15" customHeight="1">
      <c r="A167" s="238"/>
      <c r="B167" s="243"/>
      <c r="C167" s="243"/>
      <c r="D167" s="243"/>
      <c r="E167" s="243"/>
      <c r="F167" s="243"/>
      <c r="G167" s="243"/>
      <c r="H167" s="243"/>
      <c r="I167" s="243"/>
      <c r="J167" s="7"/>
    </row>
    <row r="168" spans="1:10" ht="15" customHeight="1">
      <c r="A168" s="238"/>
      <c r="B168" s="243"/>
      <c r="C168" s="243"/>
      <c r="D168" s="243"/>
      <c r="E168" s="243"/>
      <c r="F168" s="243"/>
      <c r="G168" s="243"/>
      <c r="H168" s="243"/>
      <c r="I168" s="243"/>
      <c r="J168" s="7"/>
    </row>
    <row r="169" spans="1:10" ht="15" customHeight="1">
      <c r="A169" s="238"/>
      <c r="B169" s="243"/>
      <c r="C169" s="243"/>
      <c r="D169" s="243"/>
      <c r="E169" s="243"/>
      <c r="F169" s="243"/>
      <c r="G169" s="243"/>
      <c r="H169" s="243"/>
      <c r="I169" s="243"/>
      <c r="J169" s="7"/>
    </row>
    <row r="170" spans="1:10" ht="15" customHeight="1">
      <c r="A170" s="238"/>
      <c r="B170" s="243"/>
      <c r="C170" s="243"/>
      <c r="D170" s="243"/>
      <c r="E170" s="243"/>
      <c r="F170" s="243"/>
      <c r="G170" s="243"/>
      <c r="H170" s="243"/>
      <c r="I170" s="243"/>
      <c r="J170" s="7"/>
    </row>
    <row r="171" spans="1:10" ht="15" customHeight="1">
      <c r="A171" s="238"/>
      <c r="B171" s="243"/>
      <c r="C171" s="243"/>
      <c r="D171" s="243"/>
      <c r="E171" s="243"/>
      <c r="F171" s="243"/>
      <c r="G171" s="243"/>
      <c r="H171" s="243"/>
      <c r="I171" s="243"/>
      <c r="J171" s="7"/>
    </row>
    <row r="172" spans="1:10" ht="12.75">
      <c r="A172" s="188"/>
      <c r="B172" s="190"/>
      <c r="C172" s="190"/>
      <c r="D172" s="190"/>
      <c r="E172" s="190"/>
      <c r="F172" s="190"/>
      <c r="G172" s="190"/>
      <c r="H172" s="190"/>
      <c r="I172" s="190"/>
      <c r="J172" s="7"/>
    </row>
    <row r="173" spans="1:10" ht="15" customHeight="1">
      <c r="A173" s="238" t="s">
        <v>5</v>
      </c>
      <c r="B173" s="235" t="s">
        <v>6</v>
      </c>
      <c r="C173" s="235"/>
      <c r="D173" s="235"/>
      <c r="E173" s="235"/>
      <c r="F173" s="235"/>
      <c r="G173" s="235"/>
      <c r="H173" s="235"/>
      <c r="I173" s="235"/>
      <c r="J173" s="7"/>
    </row>
    <row r="174" spans="1:10" ht="15" customHeight="1">
      <c r="A174" s="238"/>
      <c r="J174" s="7"/>
    </row>
    <row r="175" spans="1:10" ht="15" customHeight="1">
      <c r="A175" s="238"/>
      <c r="B175" s="123" t="s">
        <v>12</v>
      </c>
      <c r="C175" s="230" t="s">
        <v>13</v>
      </c>
      <c r="D175" s="231"/>
      <c r="F175" s="177"/>
      <c r="G175" s="123" t="s">
        <v>9</v>
      </c>
      <c r="H175" s="230" t="s">
        <v>10</v>
      </c>
      <c r="I175" s="231"/>
      <c r="J175" s="7"/>
    </row>
    <row r="176" spans="1:10" ht="15" customHeight="1">
      <c r="A176" s="238"/>
      <c r="B176" s="123" t="s">
        <v>15</v>
      </c>
      <c r="C176" s="230" t="s">
        <v>16</v>
      </c>
      <c r="D176" s="231"/>
      <c r="F176" s="177"/>
      <c r="G176" s="123" t="s">
        <v>147</v>
      </c>
      <c r="H176" s="207" t="s">
        <v>148</v>
      </c>
      <c r="I176" s="208"/>
      <c r="J176" s="7"/>
    </row>
    <row r="177" spans="1:10" ht="15" customHeight="1">
      <c r="A177" s="238"/>
      <c r="B177" s="123" t="s">
        <v>7</v>
      </c>
      <c r="C177" s="230" t="s">
        <v>8</v>
      </c>
      <c r="D177" s="231"/>
      <c r="F177" s="177"/>
      <c r="G177" s="123" t="s">
        <v>149</v>
      </c>
      <c r="H177" s="207" t="s">
        <v>150</v>
      </c>
      <c r="I177" s="208"/>
      <c r="J177" s="7"/>
    </row>
    <row r="178" spans="1:10" ht="15" customHeight="1">
      <c r="A178" s="238"/>
      <c r="B178" s="123" t="s">
        <v>151</v>
      </c>
      <c r="C178" s="209" t="s">
        <v>14</v>
      </c>
      <c r="D178" s="210"/>
      <c r="F178" s="177"/>
      <c r="G178" s="123" t="s">
        <v>154</v>
      </c>
      <c r="H178" s="207" t="s">
        <v>155</v>
      </c>
      <c r="I178" s="208"/>
      <c r="J178" s="7"/>
    </row>
    <row r="179" spans="1:10" ht="15" customHeight="1">
      <c r="A179" s="238"/>
      <c r="B179" s="123" t="s">
        <v>152</v>
      </c>
      <c r="C179" s="209" t="s">
        <v>153</v>
      </c>
      <c r="D179" s="210"/>
      <c r="F179" s="177"/>
      <c r="G179" s="123" t="s">
        <v>367</v>
      </c>
      <c r="H179" s="207" t="s">
        <v>850</v>
      </c>
      <c r="I179" s="208"/>
      <c r="J179" s="7"/>
    </row>
    <row r="180" spans="1:10" ht="15" customHeight="1">
      <c r="A180" s="238"/>
      <c r="B180" s="123" t="s">
        <v>143</v>
      </c>
      <c r="C180" s="241" t="s">
        <v>144</v>
      </c>
      <c r="D180" s="241"/>
      <c r="F180" s="177"/>
      <c r="G180" s="123" t="s">
        <v>156</v>
      </c>
      <c r="H180" s="207" t="s">
        <v>157</v>
      </c>
      <c r="I180" s="208"/>
      <c r="J180" s="7"/>
    </row>
    <row r="181" spans="1:10" ht="15" customHeight="1">
      <c r="A181" s="238"/>
      <c r="B181" s="123" t="s">
        <v>145</v>
      </c>
      <c r="C181" s="241" t="s">
        <v>146</v>
      </c>
      <c r="D181" s="241"/>
      <c r="F181" s="177"/>
      <c r="J181" s="7"/>
    </row>
  </sheetData>
  <sheetProtection algorithmName="SHA-512" hashValue="VhzVoZLdoet5qpXgQn7Rn3f8o8RkoPpjfKOOof1lGflPLtDC0sjNRN1znuEZgVkrCiWhJURc7pfd6eY1amUc7g==" saltValue="sq3WJGqIO+SniLx4OBaQAA==" spinCount="100000" sheet="1" selectLockedCells="1" selectUnlockedCells="1"/>
  <mergeCells count="27">
    <mergeCell ref="B122:I122"/>
    <mergeCell ref="C176:D176"/>
    <mergeCell ref="C177:D177"/>
    <mergeCell ref="B91:I91"/>
    <mergeCell ref="B92:I120"/>
    <mergeCell ref="B123:I148"/>
    <mergeCell ref="A173:A181"/>
    <mergeCell ref="C180:D180"/>
    <mergeCell ref="C181:D181"/>
    <mergeCell ref="B152:I171"/>
    <mergeCell ref="H175:I175"/>
    <mergeCell ref="C175:D175"/>
    <mergeCell ref="A4:A5"/>
    <mergeCell ref="A1:I1"/>
    <mergeCell ref="B3:G3"/>
    <mergeCell ref="B43:G43"/>
    <mergeCell ref="B45:I45"/>
    <mergeCell ref="B4:I10"/>
    <mergeCell ref="A45:A87"/>
    <mergeCell ref="B46:I87"/>
    <mergeCell ref="B12:G12"/>
    <mergeCell ref="B13:I38"/>
    <mergeCell ref="A91:A120"/>
    <mergeCell ref="A122:A148"/>
    <mergeCell ref="B151:I151"/>
    <mergeCell ref="B173:I173"/>
    <mergeCell ref="A151:A171"/>
  </mergeCells>
  <pageMargins left="0.31496062992125984" right="0.11811023622047245" top="0.70866141732283472" bottom="0.59055118110236227" header="0" footer="0.11811023622047245"/>
  <pageSetup paperSize="9" fitToHeight="0" orientation="portrait" r:id="rId1"/>
  <headerFooter scaleWithDoc="0">
    <oddHeader>&amp;R&amp;G</oddHeader>
    <oddFooter>&amp;L&amp;"Arial,Fett"&amp;7Ausschreibung Gebäudereinigung - Pfalztheater
&amp;"Arial,Standard"&amp;F // &amp;A
2026 | Die Weitergabe an Dritte ohne schriftliche Genehmigung des Auftraggebers ist ausdrücklich untersagt.&amp;R&amp;"Arial,Standard"&amp;7Seite &amp;P von &amp;N</oddFooter>
  </headerFooter>
  <rowBreaks count="3" manualBreakCount="3">
    <brk id="42" max="16383" man="1"/>
    <brk id="90" max="16383" man="1"/>
    <brk id="121"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E3D1E2-5E4B-409E-B939-2A6265826FF7}">
  <sheetPr>
    <tabColor theme="8" tint="0.39997558519241921"/>
  </sheetPr>
  <dimension ref="A1:F49"/>
  <sheetViews>
    <sheetView showGridLines="0" view="pageLayout" zoomScaleNormal="100" zoomScaleSheetLayoutView="100" workbookViewId="0">
      <selection activeCell="C3" sqref="C3:F3"/>
    </sheetView>
  </sheetViews>
  <sheetFormatPr baseColWidth="10" defaultColWidth="11.42578125" defaultRowHeight="17.100000000000001" customHeight="1"/>
  <cols>
    <col min="1" max="1" width="3.140625" style="2" customWidth="1"/>
    <col min="2" max="2" width="38" style="2" customWidth="1"/>
    <col min="3" max="3" width="28.85546875" style="2" customWidth="1"/>
    <col min="4" max="4" width="8.7109375" style="2" customWidth="1"/>
    <col min="5" max="5" width="11.28515625" style="2" customWidth="1"/>
    <col min="6" max="6" width="8.7109375" style="2" customWidth="1"/>
    <col min="7" max="16384" width="11.42578125" style="2"/>
  </cols>
  <sheetData>
    <row r="1" spans="1:6" ht="13.5" customHeight="1">
      <c r="A1" s="244" t="str">
        <f>"2.a) Gesamtpreisblatt -"&amp;MID('1.) Erläuterungen'!A1, FIND("-", '1.) Erläuterungen'!A1) + 1, LEN('1.) Erläuterungen'!A1))</f>
        <v>2.a) Gesamtpreisblatt - Bezirksverband Pfalz - Pfalztheater Kaiserslautern</v>
      </c>
      <c r="B1" s="244"/>
      <c r="C1" s="244"/>
      <c r="D1" s="244"/>
      <c r="E1" s="244"/>
      <c r="F1" s="244"/>
    </row>
    <row r="2" spans="1:6" ht="13.5" customHeight="1">
      <c r="A2" s="124"/>
      <c r="B2" s="124"/>
      <c r="C2" s="124"/>
      <c r="D2" s="124"/>
      <c r="E2" s="124"/>
      <c r="F2" s="124"/>
    </row>
    <row r="3" spans="1:6" ht="15.6" customHeight="1">
      <c r="A3" s="125"/>
      <c r="B3" s="171" t="s">
        <v>17</v>
      </c>
      <c r="C3" s="254"/>
      <c r="D3" s="255"/>
      <c r="E3" s="255"/>
      <c r="F3" s="256"/>
    </row>
    <row r="4" spans="1:6" ht="13.5" customHeight="1">
      <c r="A4" s="125"/>
      <c r="B4" s="155" t="s">
        <v>18</v>
      </c>
      <c r="C4" s="126" t="s">
        <v>19</v>
      </c>
      <c r="D4" s="126"/>
      <c r="E4" s="126"/>
    </row>
    <row r="5" spans="1:6" ht="13.5" customHeight="1">
      <c r="A5" s="125"/>
      <c r="B5" s="155"/>
      <c r="C5" s="126"/>
      <c r="D5" s="126"/>
      <c r="E5" s="126"/>
    </row>
    <row r="6" spans="1:6" ht="13.5" customHeight="1">
      <c r="A6" s="175" t="s">
        <v>0</v>
      </c>
      <c r="B6" s="234" t="s">
        <v>20</v>
      </c>
      <c r="C6" s="234"/>
      <c r="D6" s="234"/>
      <c r="E6" s="234"/>
      <c r="F6" s="234"/>
    </row>
    <row r="7" spans="1:6" ht="6.95" customHeight="1">
      <c r="A7" s="28"/>
      <c r="B7" s="127"/>
      <c r="C7" s="127"/>
      <c r="D7" s="127"/>
      <c r="E7" s="127"/>
      <c r="F7" s="127"/>
    </row>
    <row r="8" spans="1:6" ht="22.5" customHeight="1">
      <c r="B8" s="156"/>
      <c r="C8" s="133" t="s">
        <v>21</v>
      </c>
      <c r="D8" s="257" t="s">
        <v>22</v>
      </c>
      <c r="E8" s="258"/>
      <c r="F8" s="259"/>
    </row>
    <row r="9" spans="1:6" ht="6" customHeight="1">
      <c r="B9" s="158"/>
      <c r="C9" s="128"/>
      <c r="D9" s="128"/>
      <c r="E9" s="128"/>
      <c r="F9" s="129"/>
    </row>
    <row r="10" spans="1:6" ht="31.35" customHeight="1">
      <c r="A10" s="130"/>
      <c r="B10" s="157" t="s">
        <v>206</v>
      </c>
      <c r="C10" s="132" t="e">
        <f ca="1">'2.b) PB'!E15</f>
        <v>#DIV/0!</v>
      </c>
      <c r="D10" s="260" t="e">
        <f ca="1">'2.b) PB'!F15</f>
        <v>#DIV/0!</v>
      </c>
      <c r="E10" s="261"/>
      <c r="F10" s="262"/>
    </row>
    <row r="11" spans="1:6" ht="31.35" customHeight="1">
      <c r="B11" s="131" t="s">
        <v>870</v>
      </c>
      <c r="C11" s="132" t="e">
        <f ca="1">'2.b) PB'!E33</f>
        <v>#DIV/0!</v>
      </c>
      <c r="D11" s="260" t="e">
        <f ca="1">'2.b) PB'!F33</f>
        <v>#DIV/0!</v>
      </c>
      <c r="E11" s="261"/>
      <c r="F11" s="262"/>
    </row>
    <row r="12" spans="1:6" ht="31.35" customHeight="1">
      <c r="B12" s="134" t="s">
        <v>882</v>
      </c>
      <c r="C12" s="135" t="e">
        <f ca="1">SUM(C10:C11)</f>
        <v>#DIV/0!</v>
      </c>
      <c r="D12" s="263" t="e">
        <f ca="1">SUM(D10:F11)</f>
        <v>#DIV/0!</v>
      </c>
      <c r="E12" s="264"/>
      <c r="F12" s="265"/>
    </row>
    <row r="13" spans="1:6" ht="31.35" customHeight="1">
      <c r="B13" s="131" t="s">
        <v>883</v>
      </c>
      <c r="C13" s="229">
        <v>0.19</v>
      </c>
    </row>
    <row r="14" spans="1:6" ht="31.35" customHeight="1">
      <c r="B14" s="134" t="s">
        <v>881</v>
      </c>
      <c r="C14" s="135" t="e">
        <f ca="1">C12*(1+C13)</f>
        <v>#DIV/0!</v>
      </c>
    </row>
    <row r="15" spans="1:6" ht="13.5" customHeight="1"/>
    <row r="16" spans="1:6" ht="13.5" customHeight="1">
      <c r="A16" s="175" t="s">
        <v>0</v>
      </c>
      <c r="B16" s="234" t="s">
        <v>127</v>
      </c>
      <c r="C16" s="234"/>
      <c r="D16" s="234"/>
      <c r="E16" s="234"/>
      <c r="F16" s="234"/>
    </row>
    <row r="17" spans="2:6" ht="6.95" customHeight="1"/>
    <row r="18" spans="2:6" ht="21.75" customHeight="1">
      <c r="B18" s="247" t="s">
        <v>223</v>
      </c>
      <c r="C18" s="248"/>
      <c r="D18" s="249"/>
      <c r="E18" s="183"/>
      <c r="F18" s="182" t="s">
        <v>23</v>
      </c>
    </row>
    <row r="19" spans="2:6" ht="21.75" customHeight="1">
      <c r="B19" s="247" t="s">
        <v>224</v>
      </c>
      <c r="C19" s="248"/>
      <c r="D19" s="249"/>
      <c r="E19" s="183"/>
      <c r="F19" s="182" t="s">
        <v>23</v>
      </c>
    </row>
    <row r="20" spans="2:6" ht="21.75" customHeight="1">
      <c r="B20" s="247" t="s">
        <v>874</v>
      </c>
      <c r="C20" s="248"/>
      <c r="D20" s="249"/>
      <c r="E20" s="183"/>
      <c r="F20" s="182" t="s">
        <v>23</v>
      </c>
    </row>
    <row r="21" spans="2:6" ht="21.75" customHeight="1">
      <c r="B21" s="247" t="s">
        <v>875</v>
      </c>
      <c r="C21" s="248"/>
      <c r="D21" s="249"/>
      <c r="E21" s="183"/>
      <c r="F21" s="182" t="s">
        <v>23</v>
      </c>
    </row>
    <row r="22" spans="2:6" ht="21.75" customHeight="1">
      <c r="B22" s="247" t="s">
        <v>225</v>
      </c>
      <c r="C22" s="248"/>
      <c r="D22" s="249"/>
      <c r="E22" s="183"/>
      <c r="F22" s="182" t="s">
        <v>23</v>
      </c>
    </row>
    <row r="23" spans="2:6" ht="21.75" customHeight="1">
      <c r="B23" s="247" t="s">
        <v>226</v>
      </c>
      <c r="C23" s="248"/>
      <c r="D23" s="249"/>
      <c r="E23" s="183"/>
      <c r="F23" s="182" t="s">
        <v>23</v>
      </c>
    </row>
    <row r="24" spans="2:6" ht="21.75" customHeight="1">
      <c r="B24" s="247" t="s">
        <v>227</v>
      </c>
      <c r="C24" s="248"/>
      <c r="D24" s="249"/>
      <c r="E24" s="183"/>
      <c r="F24" s="182" t="s">
        <v>23</v>
      </c>
    </row>
    <row r="25" spans="2:6" ht="11.85" customHeight="1">
      <c r="B25" s="250" t="s">
        <v>228</v>
      </c>
      <c r="C25" s="251"/>
      <c r="D25" s="181" t="s">
        <v>218</v>
      </c>
      <c r="E25" s="183"/>
      <c r="F25" s="245" t="s">
        <v>128</v>
      </c>
    </row>
    <row r="26" spans="2:6" ht="11.85" customHeight="1">
      <c r="B26" s="252"/>
      <c r="C26" s="253"/>
      <c r="D26" s="181" t="s">
        <v>219</v>
      </c>
      <c r="E26" s="183"/>
      <c r="F26" s="246"/>
    </row>
    <row r="27" spans="2:6" ht="11.85" customHeight="1">
      <c r="B27" s="250" t="s">
        <v>229</v>
      </c>
      <c r="C27" s="251"/>
      <c r="D27" s="181" t="s">
        <v>197</v>
      </c>
      <c r="E27" s="183"/>
      <c r="F27" s="245" t="s">
        <v>128</v>
      </c>
    </row>
    <row r="28" spans="2:6" ht="11.85" customHeight="1">
      <c r="B28" s="252"/>
      <c r="C28" s="253"/>
      <c r="D28" s="181" t="s">
        <v>198</v>
      </c>
      <c r="E28" s="183"/>
      <c r="F28" s="246"/>
    </row>
    <row r="29" spans="2:6" ht="11.85" customHeight="1">
      <c r="B29" s="250" t="s">
        <v>230</v>
      </c>
      <c r="C29" s="251"/>
      <c r="D29" s="181" t="s">
        <v>197</v>
      </c>
      <c r="E29" s="183"/>
      <c r="F29" s="245" t="s">
        <v>128</v>
      </c>
    </row>
    <row r="30" spans="2:6" ht="11.85" customHeight="1">
      <c r="B30" s="252"/>
      <c r="C30" s="253"/>
      <c r="D30" s="181" t="s">
        <v>198</v>
      </c>
      <c r="E30" s="183"/>
      <c r="F30" s="246"/>
    </row>
    <row r="31" spans="2:6" ht="11.85" customHeight="1">
      <c r="B31" s="267" t="s">
        <v>231</v>
      </c>
      <c r="C31" s="268"/>
      <c r="D31" s="181" t="s">
        <v>197</v>
      </c>
      <c r="E31" s="183"/>
      <c r="F31" s="245" t="s">
        <v>128</v>
      </c>
    </row>
    <row r="32" spans="2:6" ht="11.85" customHeight="1">
      <c r="B32" s="269"/>
      <c r="C32" s="270"/>
      <c r="D32" s="181" t="s">
        <v>198</v>
      </c>
      <c r="E32" s="183"/>
      <c r="F32" s="246"/>
    </row>
    <row r="33" spans="2:6" ht="11.85" customHeight="1">
      <c r="B33" s="250" t="s">
        <v>232</v>
      </c>
      <c r="C33" s="251"/>
      <c r="D33" s="181" t="s">
        <v>197</v>
      </c>
      <c r="E33" s="183"/>
      <c r="F33" s="245" t="s">
        <v>128</v>
      </c>
    </row>
    <row r="34" spans="2:6" ht="11.85" customHeight="1">
      <c r="B34" s="252"/>
      <c r="C34" s="253"/>
      <c r="D34" s="181" t="s">
        <v>198</v>
      </c>
      <c r="E34" s="183"/>
      <c r="F34" s="246"/>
    </row>
    <row r="35" spans="2:6" ht="11.85" customHeight="1">
      <c r="B35" s="267" t="s">
        <v>233</v>
      </c>
      <c r="C35" s="268"/>
      <c r="D35" s="181" t="s">
        <v>197</v>
      </c>
      <c r="E35" s="183"/>
      <c r="F35" s="245" t="s">
        <v>128</v>
      </c>
    </row>
    <row r="36" spans="2:6" ht="11.85" customHeight="1">
      <c r="B36" s="269"/>
      <c r="C36" s="270"/>
      <c r="D36" s="181" t="s">
        <v>198</v>
      </c>
      <c r="E36" s="183"/>
      <c r="F36" s="246"/>
    </row>
    <row r="37" spans="2:6" ht="11.85" customHeight="1">
      <c r="B37" s="250" t="s">
        <v>234</v>
      </c>
      <c r="C37" s="251"/>
      <c r="D37" s="181" t="s">
        <v>197</v>
      </c>
      <c r="E37" s="183"/>
      <c r="F37" s="245" t="s">
        <v>128</v>
      </c>
    </row>
    <row r="38" spans="2:6" ht="11.85" customHeight="1">
      <c r="B38" s="252"/>
      <c r="C38" s="253"/>
      <c r="D38" s="181" t="s">
        <v>198</v>
      </c>
      <c r="E38" s="183"/>
      <c r="F38" s="246"/>
    </row>
    <row r="39" spans="2:6" ht="11.85" customHeight="1">
      <c r="B39" s="250" t="s">
        <v>235</v>
      </c>
      <c r="C39" s="251"/>
      <c r="D39" s="181" t="s">
        <v>197</v>
      </c>
      <c r="E39" s="183"/>
      <c r="F39" s="245" t="s">
        <v>128</v>
      </c>
    </row>
    <row r="40" spans="2:6" ht="11.85" customHeight="1">
      <c r="B40" s="252"/>
      <c r="C40" s="253"/>
      <c r="D40" s="181" t="s">
        <v>198</v>
      </c>
      <c r="E40" s="183"/>
      <c r="F40" s="246"/>
    </row>
    <row r="41" spans="2:6" ht="11.85" customHeight="1">
      <c r="B41" s="250" t="s">
        <v>236</v>
      </c>
      <c r="C41" s="251"/>
      <c r="D41" s="181" t="s">
        <v>197</v>
      </c>
      <c r="E41" s="183"/>
      <c r="F41" s="245" t="s">
        <v>128</v>
      </c>
    </row>
    <row r="42" spans="2:6" ht="11.85" customHeight="1">
      <c r="B42" s="252"/>
      <c r="C42" s="253"/>
      <c r="D42" s="181" t="s">
        <v>198</v>
      </c>
      <c r="E42" s="183"/>
      <c r="F42" s="246"/>
    </row>
    <row r="43" spans="2:6" ht="11.85" customHeight="1">
      <c r="B43" s="250" t="s">
        <v>237</v>
      </c>
      <c r="C43" s="251"/>
      <c r="D43" s="181" t="s">
        <v>197</v>
      </c>
      <c r="E43" s="183"/>
      <c r="F43" s="245" t="s">
        <v>128</v>
      </c>
    </row>
    <row r="44" spans="2:6" ht="11.85" customHeight="1">
      <c r="B44" s="252"/>
      <c r="C44" s="253"/>
      <c r="D44" s="181" t="s">
        <v>198</v>
      </c>
      <c r="E44" s="183"/>
      <c r="F44" s="246"/>
    </row>
    <row r="45" spans="2:6" ht="11.85" customHeight="1">
      <c r="B45" s="250" t="s">
        <v>238</v>
      </c>
      <c r="C45" s="251"/>
      <c r="D45" s="181" t="s">
        <v>197</v>
      </c>
      <c r="E45" s="183"/>
      <c r="F45" s="245" t="s">
        <v>128</v>
      </c>
    </row>
    <row r="46" spans="2:6" ht="11.85" customHeight="1">
      <c r="B46" s="252"/>
      <c r="C46" s="253"/>
      <c r="D46" s="181" t="s">
        <v>198</v>
      </c>
      <c r="E46" s="183"/>
      <c r="F46" s="246"/>
    </row>
    <row r="47" spans="2:6" ht="11.85" customHeight="1">
      <c r="B47" s="250" t="s">
        <v>239</v>
      </c>
      <c r="C47" s="251"/>
      <c r="D47" s="181" t="s">
        <v>197</v>
      </c>
      <c r="E47" s="183"/>
      <c r="F47" s="245" t="s">
        <v>128</v>
      </c>
    </row>
    <row r="48" spans="2:6" ht="11.85" customHeight="1">
      <c r="B48" s="252"/>
      <c r="C48" s="253"/>
      <c r="D48" s="181" t="s">
        <v>198</v>
      </c>
      <c r="E48" s="183"/>
      <c r="F48" s="246"/>
    </row>
    <row r="49" spans="2:6" ht="21.75" customHeight="1">
      <c r="B49" s="266" t="s">
        <v>24</v>
      </c>
      <c r="C49" s="266"/>
      <c r="D49" s="266"/>
      <c r="E49" s="266"/>
      <c r="F49" s="266"/>
    </row>
  </sheetData>
  <sheetProtection algorithmName="SHA-512" hashValue="j/fsr7s5NKdR4LFsNi+GBYRXruqxhm2irLI5hMGU+sJbsWgfpG6DK5VRym0OFvRiq9zT3F72darA2KXIqWR6lw==" saltValue="vIxPNXphuOcgxy/EapPC7g==" spinCount="100000" sheet="1" selectLockedCells="1"/>
  <mergeCells count="40">
    <mergeCell ref="F25:F26"/>
    <mergeCell ref="B20:D20"/>
    <mergeCell ref="B21:D21"/>
    <mergeCell ref="B49:F49"/>
    <mergeCell ref="B35:C36"/>
    <mergeCell ref="B37:C38"/>
    <mergeCell ref="B39:C40"/>
    <mergeCell ref="B41:C42"/>
    <mergeCell ref="B43:C44"/>
    <mergeCell ref="B45:C46"/>
    <mergeCell ref="B47:C48"/>
    <mergeCell ref="B27:C28"/>
    <mergeCell ref="B29:C30"/>
    <mergeCell ref="B31:C32"/>
    <mergeCell ref="B33:C34"/>
    <mergeCell ref="F27:F28"/>
    <mergeCell ref="B6:F6"/>
    <mergeCell ref="B16:F16"/>
    <mergeCell ref="B18:D18"/>
    <mergeCell ref="B19:D19"/>
    <mergeCell ref="D8:F8"/>
    <mergeCell ref="D10:F10"/>
    <mergeCell ref="D11:F11"/>
    <mergeCell ref="D12:F12"/>
    <mergeCell ref="A1:F1"/>
    <mergeCell ref="F45:F46"/>
    <mergeCell ref="F47:F48"/>
    <mergeCell ref="F35:F36"/>
    <mergeCell ref="F37:F38"/>
    <mergeCell ref="F39:F40"/>
    <mergeCell ref="F41:F42"/>
    <mergeCell ref="F43:F44"/>
    <mergeCell ref="F29:F30"/>
    <mergeCell ref="F31:F32"/>
    <mergeCell ref="F33:F34"/>
    <mergeCell ref="B22:D22"/>
    <mergeCell ref="B23:D23"/>
    <mergeCell ref="B24:D24"/>
    <mergeCell ref="B25:C26"/>
    <mergeCell ref="C3:F3"/>
  </mergeCells>
  <dataValidations count="1">
    <dataValidation type="decimal" allowBlank="1" showInputMessage="1" showErrorMessage="1" errorTitle="Foramtfehler!" error="Bitte tragen sie eine positive Dezimalzahl, mit höchstens zwei Nachkommastellen ein." sqref="C13" xr:uid="{F6412C5B-DAD8-42B0-984C-18C90CE6DED8}">
      <formula1>0</formula1>
      <formula2>1</formula2>
    </dataValidation>
  </dataValidations>
  <pageMargins left="0.31496062992125984" right="0.11811023622047245" top="0.70866141732283472" bottom="0.59055118110236227" header="0" footer="0.11811023622047245"/>
  <pageSetup paperSize="9" orientation="portrait" r:id="rId1"/>
  <headerFooter scaleWithDoc="0">
    <oddHeader>&amp;R&amp;G</oddHeader>
    <oddFooter>&amp;L&amp;"Arial,Fett"&amp;7Ausschreibung Gebäudereinigung - Pfalztheater&amp;"Arial,Standard"
&amp;F // &amp;A
2026 | Die Weitergabe an Dritte ohne schriftliche Genehmigung des Auftraggebers ist ausdrücklich untersagt.&amp;R&amp;"Arial,Standard"&amp;7Seite &amp;P von &amp;N</oddFooter>
  </headerFooter>
  <legacyDrawingHF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8EB026-F208-4468-AE02-B3AF657093DD}">
  <sheetPr codeName="Tabelle3">
    <tabColor theme="8" tint="0.39997558519241921"/>
  </sheetPr>
  <dimension ref="A1:L36"/>
  <sheetViews>
    <sheetView showGridLines="0" view="pageLayout" zoomScaleNormal="100" workbookViewId="0">
      <selection activeCell="B7" sqref="B7"/>
    </sheetView>
  </sheetViews>
  <sheetFormatPr baseColWidth="10" defaultColWidth="9" defaultRowHeight="17.100000000000001" customHeight="1"/>
  <cols>
    <col min="1" max="1" width="3.140625" style="10" customWidth="1"/>
    <col min="2" max="2" width="20.7109375" style="10" customWidth="1"/>
    <col min="3" max="3" width="6.85546875" style="10" customWidth="1"/>
    <col min="4" max="7" width="15.7109375" style="10" customWidth="1"/>
    <col min="8" max="16384" width="9" style="10"/>
  </cols>
  <sheetData>
    <row r="1" spans="1:7" ht="13.5" customHeight="1">
      <c r="A1" s="277" t="str">
        <f>"2.b) Preisblatt -"&amp;MID('1.) Erläuterungen'!A1, FIND("-", '1.) Erläuterungen'!A1) + 1, LEN('1.) Erläuterungen'!A1))</f>
        <v>2.b) Preisblatt - Bezirksverband Pfalz - Pfalztheater Kaiserslautern</v>
      </c>
      <c r="B1" s="277"/>
      <c r="C1" s="277"/>
      <c r="D1" s="277"/>
      <c r="E1" s="277"/>
      <c r="F1" s="277"/>
      <c r="G1" s="277"/>
    </row>
    <row r="2" spans="1:7" ht="13.5" customHeight="1">
      <c r="A2" s="9"/>
      <c r="B2" s="9"/>
      <c r="C2" s="9"/>
      <c r="D2" s="9"/>
      <c r="E2" s="9"/>
      <c r="F2" s="9"/>
      <c r="G2" s="9"/>
    </row>
    <row r="3" spans="1:7" ht="15.6" customHeight="1">
      <c r="A3" s="143"/>
      <c r="B3" s="278" t="s">
        <v>17</v>
      </c>
      <c r="C3" s="279"/>
      <c r="D3" s="280">
        <f>'2.a) GPB'!C3</f>
        <v>0</v>
      </c>
      <c r="E3" s="281"/>
      <c r="F3" s="281"/>
      <c r="G3" s="281"/>
    </row>
    <row r="4" spans="1:7" ht="13.5" customHeight="1">
      <c r="A4" s="11"/>
      <c r="B4" s="11"/>
      <c r="C4" s="11"/>
      <c r="D4" s="38"/>
      <c r="E4" s="38"/>
      <c r="F4" s="38"/>
      <c r="G4" s="38"/>
    </row>
    <row r="5" spans="1:7" ht="13.5" customHeight="1">
      <c r="A5" s="176" t="s">
        <v>0</v>
      </c>
      <c r="B5" s="282" t="s">
        <v>20</v>
      </c>
      <c r="C5" s="282"/>
      <c r="D5" s="282"/>
      <c r="E5" s="282"/>
      <c r="F5" s="282"/>
      <c r="G5" s="282"/>
    </row>
    <row r="6" spans="1:7" ht="5.85" customHeight="1">
      <c r="A6" s="12"/>
      <c r="B6" s="13"/>
      <c r="C6" s="13"/>
      <c r="D6" s="13"/>
      <c r="E6" s="13"/>
      <c r="F6" s="13"/>
      <c r="G6" s="13"/>
    </row>
    <row r="7" spans="1:7" ht="24.75" customHeight="1">
      <c r="B7" s="144" t="s">
        <v>133</v>
      </c>
      <c r="C7" s="145" t="s">
        <v>131</v>
      </c>
      <c r="D7" s="283" t="s">
        <v>97</v>
      </c>
      <c r="E7" s="284"/>
      <c r="F7" s="284"/>
      <c r="G7" s="285"/>
    </row>
    <row r="8" spans="1:7" ht="6" customHeight="1">
      <c r="B8" s="146"/>
      <c r="C8" s="146"/>
      <c r="D8" s="146"/>
      <c r="E8" s="146"/>
      <c r="F8" s="146"/>
      <c r="G8" s="146"/>
    </row>
    <row r="9" spans="1:7" ht="30.6" customHeight="1">
      <c r="B9" s="275" t="s">
        <v>97</v>
      </c>
      <c r="C9" s="276"/>
      <c r="D9" s="147" t="s">
        <v>108</v>
      </c>
      <c r="E9" s="147" t="s">
        <v>114</v>
      </c>
      <c r="F9" s="147" t="s">
        <v>106</v>
      </c>
      <c r="G9" s="223" t="s">
        <v>847</v>
      </c>
    </row>
    <row r="10" spans="1:7" ht="49.5" customHeight="1">
      <c r="A10" s="14"/>
      <c r="B10" s="211" t="s">
        <v>251</v>
      </c>
      <c r="C10" s="148" t="s">
        <v>256</v>
      </c>
      <c r="D10" s="149" t="e" cm="1">
        <f t="array" aca="1" ref="D10" ca="1">INDIRECT("'"&amp;LEFT(C10,SEARCH(CHAR(10),C10&amp;CHAR(10))-1)&amp;"'!O3")</f>
        <v>#DIV/0!</v>
      </c>
      <c r="E10" s="149" t="e">
        <f ca="1">D10*12</f>
        <v>#DIV/0!</v>
      </c>
      <c r="F10" s="221" t="e" cm="1">
        <f t="array" aca="1" ref="F10" ca="1">INDIRECT("'"&amp;LEFT(C10,SEARCH(CHAR(10),C10&amp;CHAR(10))-1)&amp;"'!O4")*12</f>
        <v>#DIV/0!</v>
      </c>
      <c r="G10" s="221" t="e">
        <f ca="1">F10/268</f>
        <v>#DIV/0!</v>
      </c>
    </row>
    <row r="11" spans="1:7" ht="49.5" customHeight="1">
      <c r="A11" s="14"/>
      <c r="B11" s="211" t="s">
        <v>253</v>
      </c>
      <c r="C11" s="148" t="s">
        <v>257</v>
      </c>
      <c r="D11" s="149" t="e" cm="1">
        <f t="array" aca="1" ref="D11" ca="1">INDIRECT("'"&amp;LEFT(C11,SEARCH(CHAR(10),C11&amp;CHAR(10))-1)&amp;"'!O3")</f>
        <v>#DIV/0!</v>
      </c>
      <c r="E11" s="149" t="e">
        <f t="shared" ref="E11:E14" ca="1" si="0">D11*12</f>
        <v>#DIV/0!</v>
      </c>
      <c r="F11" s="221" t="e" cm="1">
        <f t="array" aca="1" ref="F11" ca="1">INDIRECT("'"&amp;LEFT(C11,SEARCH(CHAR(10),C11&amp;CHAR(10))-1)&amp;"'!O4")*12</f>
        <v>#DIV/0!</v>
      </c>
      <c r="G11" s="221" t="e">
        <f ca="1">F11/52</f>
        <v>#DIV/0!</v>
      </c>
    </row>
    <row r="12" spans="1:7" ht="49.5" customHeight="1">
      <c r="A12" s="14"/>
      <c r="B12" s="211" t="s">
        <v>866</v>
      </c>
      <c r="C12" s="148" t="s">
        <v>258</v>
      </c>
      <c r="D12" s="149" t="e" cm="1">
        <f t="array" aca="1" ref="D12" ca="1">INDIRECT("'"&amp;LEFT(C12,SEARCH(CHAR(10),C12&amp;CHAR(10))-1)&amp;"'!O3")</f>
        <v>#DIV/0!</v>
      </c>
      <c r="E12" s="149" t="e">
        <f t="shared" ca="1" si="0"/>
        <v>#DIV/0!</v>
      </c>
      <c r="F12" s="221" t="e" cm="1">
        <f t="array" aca="1" ref="F12" ca="1">INDIRECT("'"&amp;LEFT(C12,SEARCH(CHAR(10),C12&amp;CHAR(10))-1)&amp;"'!O4")*12</f>
        <v>#DIV/0!</v>
      </c>
      <c r="G12" s="221" t="e">
        <f ca="1">F12/92</f>
        <v>#DIV/0!</v>
      </c>
    </row>
    <row r="13" spans="1:7" ht="49.5" customHeight="1">
      <c r="A13" s="14"/>
      <c r="B13" s="211" t="s">
        <v>254</v>
      </c>
      <c r="C13" s="148" t="s">
        <v>259</v>
      </c>
      <c r="D13" s="149" t="e" cm="1">
        <f t="array" aca="1" ref="D13" ca="1">INDIRECT("'"&amp;LEFT(C13,SEARCH(CHAR(10),C13&amp;CHAR(10))-1)&amp;"'!O3")</f>
        <v>#DIV/0!</v>
      </c>
      <c r="E13" s="149" t="e">
        <f t="shared" ca="1" si="0"/>
        <v>#DIV/0!</v>
      </c>
      <c r="F13" s="221" t="e" cm="1">
        <f t="array" aca="1" ref="F13" ca="1">INDIRECT("'"&amp;LEFT(C13,SEARCH(CHAR(10),C13&amp;CHAR(10))-1)&amp;"'!O4")*12</f>
        <v>#DIV/0!</v>
      </c>
      <c r="G13" s="221" t="e">
        <f ca="1">F13/242</f>
        <v>#DIV/0!</v>
      </c>
    </row>
    <row r="14" spans="1:7" ht="49.5" customHeight="1">
      <c r="A14" s="14"/>
      <c r="B14" s="148" t="s">
        <v>792</v>
      </c>
      <c r="C14" s="148" t="s">
        <v>260</v>
      </c>
      <c r="D14" s="149" t="e" cm="1">
        <f t="array" aca="1" ref="D14" ca="1">INDIRECT("'"&amp;LEFT(C14,SEARCH(CHAR(10),C14&amp;CHAR(10))-1)&amp;"'!O3")</f>
        <v>#DIV/0!</v>
      </c>
      <c r="E14" s="149" t="e">
        <f t="shared" ca="1" si="0"/>
        <v>#DIV/0!</v>
      </c>
      <c r="F14" s="221" t="e" cm="1">
        <f t="array" aca="1" ref="F14" ca="1">INDIRECT("'"&amp;LEFT(C14,SEARCH(CHAR(10),C14&amp;CHAR(10))-1)&amp;"'!O4")*12</f>
        <v>#DIV/0!</v>
      </c>
      <c r="G14" s="221" t="e">
        <f ca="1">F14/231</f>
        <v>#DIV/0!</v>
      </c>
    </row>
    <row r="15" spans="1:7" ht="30" customHeight="1">
      <c r="B15" s="273" t="s">
        <v>786</v>
      </c>
      <c r="C15" s="274"/>
      <c r="D15" s="187" t="e">
        <f ca="1">SUM(D10:D14)</f>
        <v>#DIV/0!</v>
      </c>
      <c r="E15" s="187" t="e">
        <f ca="1">SUM(E10:E14)</f>
        <v>#DIV/0!</v>
      </c>
      <c r="F15" s="150" t="e">
        <f ca="1">SUM(F10:F14)</f>
        <v>#DIV/0!</v>
      </c>
      <c r="G15" s="180" t="s">
        <v>132</v>
      </c>
    </row>
    <row r="17" spans="1:12" ht="17.100000000000001" customHeight="1">
      <c r="A17" s="176" t="s">
        <v>0</v>
      </c>
      <c r="B17" s="222" t="s">
        <v>20</v>
      </c>
      <c r="C17" s="222"/>
      <c r="D17" s="222"/>
      <c r="E17" s="222"/>
      <c r="F17" s="222"/>
      <c r="G17" s="222"/>
    </row>
    <row r="18" spans="1:12" ht="5.85" customHeight="1">
      <c r="A18" s="12"/>
      <c r="B18" s="13"/>
      <c r="C18" s="13"/>
      <c r="D18" s="13"/>
      <c r="E18" s="13"/>
      <c r="F18" s="13"/>
      <c r="G18" s="13"/>
    </row>
    <row r="19" spans="1:12" ht="30.6" customHeight="1">
      <c r="B19" s="144" t="s">
        <v>133</v>
      </c>
      <c r="C19" s="145" t="s">
        <v>131</v>
      </c>
      <c r="D19" s="283" t="s">
        <v>864</v>
      </c>
      <c r="E19" s="284"/>
      <c r="F19" s="284"/>
      <c r="G19" s="285"/>
    </row>
    <row r="20" spans="1:12" ht="6" customHeight="1">
      <c r="B20" s="146"/>
      <c r="C20" s="146"/>
      <c r="D20" s="146"/>
      <c r="E20" s="146"/>
      <c r="F20" s="146"/>
      <c r="G20" s="146"/>
    </row>
    <row r="21" spans="1:12" ht="30.6" customHeight="1">
      <c r="B21" s="275" t="s">
        <v>787</v>
      </c>
      <c r="C21" s="276"/>
      <c r="D21" s="147" t="s">
        <v>860</v>
      </c>
      <c r="E21" s="226" t="s">
        <v>861</v>
      </c>
      <c r="F21" s="226" t="s">
        <v>862</v>
      </c>
      <c r="G21" s="147" t="s">
        <v>846</v>
      </c>
    </row>
    <row r="22" spans="1:12" ht="49.5" customHeight="1">
      <c r="A22" s="14"/>
      <c r="B22" s="211" t="s">
        <v>251</v>
      </c>
      <c r="C22" s="148" t="s">
        <v>261</v>
      </c>
      <c r="D22" s="149" t="e" cm="1">
        <f t="array" aca="1" ref="D22" ca="1">INDIRECT("'"&amp;LEFT(C22,SEARCH(CHAR(10),C22&amp;CHAR(10))-1)&amp;"'!O3")</f>
        <v>#DIV/0!</v>
      </c>
      <c r="E22" s="149" t="e">
        <f ca="1">D22*30</f>
        <v>#DIV/0!</v>
      </c>
      <c r="F22" s="221" t="e">
        <f ca="1">G22*30</f>
        <v>#DIV/0!</v>
      </c>
      <c r="G22" s="221" t="e" cm="1">
        <f t="array" aca="1" ref="G22" ca="1">INDIRECT("'"&amp;LEFT(C22,SEARCH(CHAR(10),C22&amp;CHAR(10))-1)&amp;"'!O4")</f>
        <v>#DIV/0!</v>
      </c>
    </row>
    <row r="23" spans="1:12" ht="30.6" customHeight="1">
      <c r="B23" s="273" t="s">
        <v>852</v>
      </c>
      <c r="C23" s="274"/>
      <c r="D23" s="187" t="e">
        <f ca="1">SUM(D22:D22)</f>
        <v>#DIV/0!</v>
      </c>
      <c r="E23" s="187" t="e">
        <f ca="1">SUM(E22:E22)</f>
        <v>#DIV/0!</v>
      </c>
      <c r="F23" s="150" t="e">
        <f ca="1">SUM(F22:F22)</f>
        <v>#DIV/0!</v>
      </c>
      <c r="G23" s="180" t="s">
        <v>132</v>
      </c>
    </row>
    <row r="25" spans="1:12" ht="17.100000000000001" customHeight="1">
      <c r="A25" s="176" t="s">
        <v>0</v>
      </c>
      <c r="B25" s="222" t="s">
        <v>20</v>
      </c>
      <c r="C25" s="222"/>
      <c r="D25" s="222"/>
      <c r="E25" s="222"/>
      <c r="F25" s="222"/>
      <c r="G25" s="222"/>
    </row>
    <row r="26" spans="1:12" ht="5.85" customHeight="1">
      <c r="A26" s="12"/>
      <c r="B26" s="13"/>
      <c r="C26" s="13"/>
      <c r="D26" s="13"/>
      <c r="E26" s="13"/>
      <c r="F26" s="13"/>
      <c r="G26" s="13"/>
    </row>
    <row r="27" spans="1:12" ht="30.6" customHeight="1">
      <c r="B27" s="144" t="s">
        <v>133</v>
      </c>
      <c r="C27" s="145" t="s">
        <v>131</v>
      </c>
      <c r="D27" s="283" t="s">
        <v>863</v>
      </c>
      <c r="E27" s="284"/>
      <c r="F27" s="284"/>
      <c r="G27" s="285"/>
    </row>
    <row r="28" spans="1:12" ht="6" customHeight="1">
      <c r="B28" s="146"/>
      <c r="C28" s="146"/>
      <c r="D28" s="146"/>
      <c r="E28" s="146"/>
      <c r="F28" s="146"/>
      <c r="G28" s="146"/>
    </row>
    <row r="29" spans="1:12" ht="30.6" customHeight="1">
      <c r="B29" s="275" t="s">
        <v>787</v>
      </c>
      <c r="C29" s="276"/>
      <c r="D29" s="147" t="s">
        <v>860</v>
      </c>
      <c r="E29" s="226" t="s">
        <v>861</v>
      </c>
      <c r="F29" s="226" t="s">
        <v>862</v>
      </c>
      <c r="G29" s="147" t="s">
        <v>846</v>
      </c>
      <c r="H29"/>
      <c r="I29"/>
      <c r="J29"/>
      <c r="K29"/>
      <c r="L29"/>
    </row>
    <row r="30" spans="1:12" ht="49.5" customHeight="1">
      <c r="A30" s="14"/>
      <c r="B30" s="211" t="s">
        <v>252</v>
      </c>
      <c r="C30" s="148" t="s">
        <v>262</v>
      </c>
      <c r="D30" s="149" t="e" cm="1">
        <f t="array" aca="1" ref="D30" ca="1">INDIRECT("'"&amp;LEFT(C30,SEARCH(CHAR(10),C30&amp;CHAR(10))-1)&amp;"'!O3")</f>
        <v>#DIV/0!</v>
      </c>
      <c r="E30" s="149" t="e">
        <f ca="1">D30*30</f>
        <v>#DIV/0!</v>
      </c>
      <c r="F30" s="221" t="e">
        <f ca="1">G30*30</f>
        <v>#DIV/0!</v>
      </c>
      <c r="G30" s="221" t="e" cm="1">
        <f t="array" aca="1" ref="G30" ca="1">INDIRECT("'"&amp;LEFT(C30,SEARCH(CHAR(10),C30&amp;CHAR(10))-1)&amp;"'!O4")</f>
        <v>#DIV/0!</v>
      </c>
      <c r="H30"/>
      <c r="I30"/>
      <c r="J30"/>
      <c r="K30"/>
      <c r="L30"/>
    </row>
    <row r="31" spans="1:12" ht="30.6" customHeight="1">
      <c r="B31" s="273" t="s">
        <v>853</v>
      </c>
      <c r="C31" s="274"/>
      <c r="D31" s="187" t="e">
        <f ca="1">SUM(D30:D30)</f>
        <v>#DIV/0!</v>
      </c>
      <c r="E31" s="187" t="e">
        <f ca="1">SUM(E30:E30)</f>
        <v>#DIV/0!</v>
      </c>
      <c r="F31" s="150" t="e">
        <f ca="1">SUM(F30:F30)</f>
        <v>#DIV/0!</v>
      </c>
      <c r="G31" s="180" t="s">
        <v>132</v>
      </c>
      <c r="H31"/>
      <c r="I31"/>
      <c r="J31"/>
      <c r="K31"/>
      <c r="L31"/>
    </row>
    <row r="32" spans="1:12" ht="17.100000000000001" customHeight="1">
      <c r="H32"/>
      <c r="I32"/>
      <c r="J32"/>
      <c r="K32"/>
      <c r="L32"/>
    </row>
    <row r="33" spans="2:12" ht="30.6" customHeight="1">
      <c r="B33" s="271" t="s">
        <v>868</v>
      </c>
      <c r="C33" s="272"/>
      <c r="D33" s="212"/>
      <c r="E33" s="213" t="e">
        <f ca="1">E31+E23</f>
        <v>#DIV/0!</v>
      </c>
      <c r="F33" s="225" t="e">
        <f ca="1">F31+F23</f>
        <v>#DIV/0!</v>
      </c>
      <c r="G33"/>
      <c r="H33"/>
      <c r="I33"/>
      <c r="J33"/>
      <c r="K33"/>
      <c r="L33"/>
    </row>
    <row r="34" spans="2:12" ht="17.100000000000001" customHeight="1">
      <c r="H34"/>
      <c r="I34"/>
      <c r="J34"/>
      <c r="K34"/>
      <c r="L34"/>
    </row>
    <row r="35" spans="2:12" ht="17.100000000000001" customHeight="1">
      <c r="H35"/>
      <c r="I35"/>
      <c r="J35"/>
      <c r="K35"/>
      <c r="L35"/>
    </row>
    <row r="36" spans="2:12" ht="17.100000000000001" customHeight="1">
      <c r="H36"/>
      <c r="I36"/>
      <c r="J36"/>
      <c r="K36"/>
      <c r="L36"/>
    </row>
  </sheetData>
  <sheetProtection algorithmName="SHA-512" hashValue="r31YKEWiHltZA500RT8NE04DJyR3ziOBVwV2fdpBPRsDr/vQW3gwQtOyOWNZw+yASDCIBl/X1jRJPQlrZaPi0Q==" saltValue="dfQyPrtrUZ44DfYkcrL1MQ==" spinCount="100000" sheet="1" selectLockedCells="1"/>
  <mergeCells count="14">
    <mergeCell ref="B33:C33"/>
    <mergeCell ref="B15:C15"/>
    <mergeCell ref="B9:C9"/>
    <mergeCell ref="A1:G1"/>
    <mergeCell ref="B3:C3"/>
    <mergeCell ref="D3:G3"/>
    <mergeCell ref="B5:G5"/>
    <mergeCell ref="D7:G7"/>
    <mergeCell ref="B29:C29"/>
    <mergeCell ref="B31:C31"/>
    <mergeCell ref="D19:G19"/>
    <mergeCell ref="B21:C21"/>
    <mergeCell ref="B23:C23"/>
    <mergeCell ref="D27:G27"/>
  </mergeCells>
  <pageMargins left="0.31496062992125984" right="0.11811023622047245" top="0.70866141732283472" bottom="0.59055118110236227" header="0" footer="0.11811023622047245"/>
  <pageSetup paperSize="9" fitToHeight="0" orientation="portrait" r:id="rId1"/>
  <headerFooter scaleWithDoc="0">
    <oddHeader>&amp;R&amp;G</oddHeader>
    <oddFooter>&amp;L&amp;"Arial,Fett"&amp;7Ausschreibung Gebäudereinigung - Pfalztheater&amp;"Arial,Standard"
&amp;F // &amp;A
2026 | Die Weitergabe an Dritte ohne schriftliche Genehmigung des Auftraggebers ist ausdrücklich untersagt.&amp;R&amp;"Arial,Standard"&amp;7Seite &amp;P von &amp;N</oddFooter>
  </headerFooter>
  <rowBreaks count="1" manualBreakCount="1">
    <brk id="15" max="16383" man="1"/>
  </rowBreaks>
  <legacy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89D6BC-AAFE-4DAC-88FC-252987E15D96}">
  <sheetPr codeName="Tabelle4">
    <tabColor theme="9" tint="-0.499984740745262"/>
  </sheetPr>
  <dimension ref="A1:G76"/>
  <sheetViews>
    <sheetView showGridLines="0" view="pageLayout" zoomScaleNormal="100" workbookViewId="0">
      <selection activeCell="D5" sqref="D5:F5"/>
    </sheetView>
  </sheetViews>
  <sheetFormatPr baseColWidth="10" defaultColWidth="11.28515625" defaultRowHeight="16.350000000000001" customHeight="1"/>
  <cols>
    <col min="1" max="1" width="2.42578125" customWidth="1"/>
    <col min="2" max="2" width="58.42578125" style="15" customWidth="1"/>
    <col min="3" max="3" width="3.140625" customWidth="1"/>
    <col min="4" max="6" width="7.140625" customWidth="1"/>
    <col min="7" max="7" width="11.7109375" customWidth="1"/>
  </cols>
  <sheetData>
    <row r="1" spans="1:7" ht="13.5" customHeight="1">
      <c r="A1" s="176" t="s">
        <v>0</v>
      </c>
      <c r="B1" s="282" t="s">
        <v>117</v>
      </c>
      <c r="C1" s="282"/>
      <c r="D1" s="282"/>
      <c r="E1" s="282"/>
      <c r="F1" s="282"/>
      <c r="G1" s="16"/>
    </row>
    <row r="2" spans="1:7" ht="5.85" customHeight="1">
      <c r="A2" s="12"/>
      <c r="B2" s="17"/>
      <c r="C2" s="17"/>
      <c r="D2" s="17"/>
      <c r="E2" s="17"/>
      <c r="F2" s="17"/>
    </row>
    <row r="3" spans="1:7" ht="12.75" customHeight="1">
      <c r="A3" s="22"/>
      <c r="B3" s="154" t="s">
        <v>25</v>
      </c>
      <c r="C3" s="319">
        <f>'2.a) GPB'!C3:F3</f>
        <v>0</v>
      </c>
      <c r="D3" s="319"/>
      <c r="E3" s="319"/>
      <c r="F3" s="319"/>
      <c r="G3" s="319"/>
    </row>
    <row r="4" spans="1:7" s="18" customFormat="1" ht="5.85" customHeight="1">
      <c r="A4" s="22"/>
      <c r="B4" s="19"/>
      <c r="C4" s="20"/>
      <c r="D4" s="20"/>
      <c r="E4" s="20"/>
      <c r="F4" s="20"/>
      <c r="G4" s="21"/>
    </row>
    <row r="5" spans="1:7" ht="9" customHeight="1">
      <c r="A5" s="22"/>
      <c r="B5" s="311" t="s">
        <v>202</v>
      </c>
      <c r="C5" s="312"/>
      <c r="D5" s="313"/>
      <c r="E5" s="313"/>
      <c r="F5" s="313"/>
      <c r="G5" s="41"/>
    </row>
    <row r="6" spans="1:7" ht="9" customHeight="1">
      <c r="A6" s="22"/>
      <c r="B6" s="320" t="s">
        <v>203</v>
      </c>
      <c r="C6" s="321"/>
      <c r="D6" s="313"/>
      <c r="E6" s="313"/>
      <c r="F6" s="313"/>
      <c r="G6" s="41"/>
    </row>
    <row r="7" spans="1:7" ht="9" customHeight="1">
      <c r="A7" s="22"/>
      <c r="B7" s="311" t="s">
        <v>204</v>
      </c>
      <c r="C7" s="312"/>
      <c r="D7" s="313"/>
      <c r="E7" s="313"/>
      <c r="F7" s="313"/>
      <c r="G7" s="41"/>
    </row>
    <row r="8" spans="1:7" ht="9" customHeight="1">
      <c r="A8" s="22"/>
      <c r="B8" s="311" t="s">
        <v>851</v>
      </c>
      <c r="C8" s="312"/>
      <c r="D8" s="314"/>
      <c r="E8" s="315"/>
      <c r="F8" s="316"/>
      <c r="G8" s="41"/>
    </row>
    <row r="9" spans="1:7" ht="9" customHeight="1">
      <c r="A9" s="22"/>
      <c r="B9" s="42"/>
      <c r="C9" s="43"/>
      <c r="D9" s="44"/>
      <c r="E9" s="44"/>
      <c r="F9" s="44"/>
      <c r="G9" s="41"/>
    </row>
    <row r="10" spans="1:7" ht="9" customHeight="1">
      <c r="A10" s="22"/>
      <c r="B10" s="45"/>
      <c r="C10" s="46"/>
      <c r="D10" s="47" t="s">
        <v>188</v>
      </c>
      <c r="E10" s="47" t="s">
        <v>187</v>
      </c>
      <c r="F10" s="47" t="s">
        <v>26</v>
      </c>
      <c r="G10" s="41"/>
    </row>
    <row r="11" spans="1:7" ht="9" customHeight="1">
      <c r="A11" s="22"/>
      <c r="B11" s="317" t="s">
        <v>213</v>
      </c>
      <c r="C11" s="318"/>
      <c r="D11" s="151"/>
      <c r="E11" s="151"/>
      <c r="F11" s="151"/>
      <c r="G11" s="41"/>
    </row>
    <row r="12" spans="1:7" ht="9" customHeight="1">
      <c r="A12" s="22"/>
      <c r="B12" s="295" t="s">
        <v>27</v>
      </c>
      <c r="C12" s="296"/>
      <c r="D12" s="50">
        <v>1</v>
      </c>
      <c r="E12" s="50">
        <v>1</v>
      </c>
      <c r="F12" s="50">
        <v>1</v>
      </c>
      <c r="G12" s="41"/>
    </row>
    <row r="13" spans="1:7" ht="9" customHeight="1">
      <c r="A13" s="22"/>
      <c r="B13" s="303" t="s">
        <v>123</v>
      </c>
      <c r="C13" s="304"/>
      <c r="D13" s="136"/>
      <c r="E13" s="136"/>
      <c r="F13" s="136"/>
      <c r="G13" s="41"/>
    </row>
    <row r="14" spans="1:7" ht="9" customHeight="1">
      <c r="A14" s="22"/>
      <c r="B14" s="48" t="s">
        <v>118</v>
      </c>
      <c r="C14" s="49"/>
      <c r="D14" s="70">
        <f>D11+D13</f>
        <v>0</v>
      </c>
      <c r="E14" s="70">
        <f>E11+E13</f>
        <v>0</v>
      </c>
      <c r="F14" s="70">
        <f>F11+F13</f>
        <v>0</v>
      </c>
      <c r="G14" s="41"/>
    </row>
    <row r="15" spans="1:7" ht="9" customHeight="1">
      <c r="A15" s="22"/>
      <c r="B15" s="295" t="s">
        <v>220</v>
      </c>
      <c r="C15" s="296"/>
      <c r="D15" s="51"/>
      <c r="E15" s="51"/>
      <c r="F15" s="51"/>
      <c r="G15" s="41"/>
    </row>
    <row r="16" spans="1:7" ht="9" customHeight="1">
      <c r="A16" s="22"/>
      <c r="B16" s="98" t="s">
        <v>209</v>
      </c>
      <c r="C16" s="99"/>
      <c r="D16" s="137"/>
      <c r="E16" s="137"/>
      <c r="F16" s="137"/>
      <c r="G16" s="41"/>
    </row>
    <row r="17" spans="1:7" ht="9" customHeight="1">
      <c r="A17" s="22"/>
      <c r="B17" s="309" t="s">
        <v>28</v>
      </c>
      <c r="C17" s="310"/>
      <c r="D17" s="137"/>
      <c r="E17" s="137"/>
      <c r="F17" s="137"/>
      <c r="G17" s="41"/>
    </row>
    <row r="18" spans="1:7" ht="9" customHeight="1">
      <c r="A18" s="22"/>
      <c r="B18" s="309" t="s">
        <v>29</v>
      </c>
      <c r="C18" s="310"/>
      <c r="D18" s="137"/>
      <c r="E18" s="137"/>
      <c r="F18" s="52" t="str">
        <f>"-"</f>
        <v>-</v>
      </c>
      <c r="G18" s="41"/>
    </row>
    <row r="19" spans="1:7" ht="9" customHeight="1">
      <c r="A19" s="22"/>
      <c r="B19" s="98" t="s">
        <v>205</v>
      </c>
      <c r="C19" s="99"/>
      <c r="D19" s="137"/>
      <c r="E19" s="137"/>
      <c r="F19" s="152" t="str">
        <f>"-"</f>
        <v>-</v>
      </c>
      <c r="G19" s="41"/>
    </row>
    <row r="20" spans="1:7" ht="9" customHeight="1">
      <c r="A20" s="22"/>
      <c r="B20" s="309" t="s">
        <v>30</v>
      </c>
      <c r="C20" s="310"/>
      <c r="D20" s="137"/>
      <c r="E20" s="137"/>
      <c r="F20" s="137"/>
      <c r="G20" s="41"/>
    </row>
    <row r="21" spans="1:7" ht="9" customHeight="1">
      <c r="A21" s="22"/>
      <c r="B21" s="309" t="s">
        <v>31</v>
      </c>
      <c r="C21" s="310"/>
      <c r="D21" s="137"/>
      <c r="E21" s="137"/>
      <c r="F21" s="137"/>
      <c r="G21" s="41"/>
    </row>
    <row r="22" spans="1:7" ht="9" customHeight="1">
      <c r="A22" s="22"/>
      <c r="B22" s="309" t="s">
        <v>32</v>
      </c>
      <c r="C22" s="310"/>
      <c r="D22" s="137"/>
      <c r="E22" s="137"/>
      <c r="F22" s="137"/>
      <c r="G22" s="41"/>
    </row>
    <row r="23" spans="1:7" ht="9" customHeight="1">
      <c r="A23" s="22"/>
      <c r="B23" s="291" t="s">
        <v>33</v>
      </c>
      <c r="C23" s="292"/>
      <c r="D23" s="40">
        <f>SUM(D16:D22)</f>
        <v>0</v>
      </c>
      <c r="E23" s="40">
        <f>SUM(E16:E22)</f>
        <v>0</v>
      </c>
      <c r="F23" s="40">
        <f>SUM(F16:F22)</f>
        <v>0</v>
      </c>
      <c r="G23" s="41"/>
    </row>
    <row r="24" spans="1:7" ht="9" customHeight="1">
      <c r="A24" s="22"/>
      <c r="B24" s="295" t="s">
        <v>111</v>
      </c>
      <c r="C24" s="296"/>
      <c r="D24" s="53"/>
      <c r="E24" s="53"/>
      <c r="F24" s="54"/>
      <c r="G24" s="41"/>
    </row>
    <row r="25" spans="1:7" ht="9" customHeight="1">
      <c r="A25" s="22"/>
      <c r="B25" s="303" t="s">
        <v>34</v>
      </c>
      <c r="C25" s="304"/>
      <c r="D25" s="137"/>
      <c r="E25" s="137"/>
      <c r="F25" s="137"/>
      <c r="G25" s="41"/>
    </row>
    <row r="26" spans="1:7" ht="9" customHeight="1">
      <c r="A26" s="22"/>
      <c r="B26" s="303" t="s">
        <v>35</v>
      </c>
      <c r="C26" s="304"/>
      <c r="D26" s="137"/>
      <c r="E26" s="137"/>
      <c r="F26" s="137"/>
      <c r="G26" s="41"/>
    </row>
    <row r="27" spans="1:7" ht="9" customHeight="1">
      <c r="A27" s="22"/>
      <c r="B27" s="303" t="s">
        <v>36</v>
      </c>
      <c r="C27" s="304"/>
      <c r="D27" s="137"/>
      <c r="E27" s="137"/>
      <c r="F27" s="137"/>
      <c r="G27" s="41"/>
    </row>
    <row r="28" spans="1:7" ht="9" customHeight="1">
      <c r="A28" s="22"/>
      <c r="B28" s="303" t="s">
        <v>37</v>
      </c>
      <c r="C28" s="304"/>
      <c r="D28" s="137"/>
      <c r="E28" s="137"/>
      <c r="F28" s="137"/>
      <c r="G28" s="41"/>
    </row>
    <row r="29" spans="1:7" ht="9" customHeight="1">
      <c r="A29" s="22"/>
      <c r="B29" s="303" t="s">
        <v>38</v>
      </c>
      <c r="C29" s="304"/>
      <c r="D29" s="137"/>
      <c r="E29" s="137"/>
      <c r="F29" s="137"/>
      <c r="G29" s="41"/>
    </row>
    <row r="30" spans="1:7" ht="9" customHeight="1">
      <c r="A30" s="22"/>
      <c r="B30" s="303" t="s">
        <v>39</v>
      </c>
      <c r="C30" s="304"/>
      <c r="D30" s="137"/>
      <c r="E30" s="137"/>
      <c r="F30" s="137"/>
      <c r="G30" s="41"/>
    </row>
    <row r="31" spans="1:7" ht="9" customHeight="1">
      <c r="A31" s="22"/>
      <c r="B31" s="303" t="s">
        <v>40</v>
      </c>
      <c r="C31" s="304"/>
      <c r="D31" s="137"/>
      <c r="E31" s="137"/>
      <c r="F31" s="137"/>
      <c r="G31" s="41"/>
    </row>
    <row r="32" spans="1:7" ht="9" customHeight="1">
      <c r="A32" s="22"/>
      <c r="B32" s="303" t="s">
        <v>41</v>
      </c>
      <c r="C32" s="304"/>
      <c r="D32" s="137"/>
      <c r="E32" s="137"/>
      <c r="F32" s="137"/>
      <c r="G32" s="41"/>
    </row>
    <row r="33" spans="1:7" ht="9" customHeight="1">
      <c r="A33" s="22"/>
      <c r="B33" s="303" t="s">
        <v>137</v>
      </c>
      <c r="C33" s="304"/>
      <c r="D33" s="137"/>
      <c r="E33" s="137"/>
      <c r="F33" s="137"/>
      <c r="G33" s="41"/>
    </row>
    <row r="34" spans="1:7" ht="9" customHeight="1">
      <c r="A34" s="22"/>
      <c r="B34" s="303" t="s">
        <v>138</v>
      </c>
      <c r="C34" s="304"/>
      <c r="D34" s="137"/>
      <c r="E34" s="137"/>
      <c r="F34" s="137"/>
      <c r="G34" s="41"/>
    </row>
    <row r="35" spans="1:7" ht="9" customHeight="1">
      <c r="A35" s="22"/>
      <c r="B35" s="291" t="s">
        <v>140</v>
      </c>
      <c r="C35" s="292"/>
      <c r="D35" s="40">
        <f>SUM(D23:D34)</f>
        <v>0</v>
      </c>
      <c r="E35" s="40">
        <f>SUM(E23:E34)</f>
        <v>0</v>
      </c>
      <c r="F35" s="40">
        <f>SUM(F23:F34)</f>
        <v>0</v>
      </c>
      <c r="G35" s="41"/>
    </row>
    <row r="36" spans="1:7" ht="9" customHeight="1">
      <c r="A36" s="22"/>
      <c r="B36" s="307" t="s">
        <v>42</v>
      </c>
      <c r="C36" s="308"/>
      <c r="D36" s="55"/>
      <c r="E36" s="55"/>
      <c r="F36" s="55"/>
      <c r="G36" s="41"/>
    </row>
    <row r="37" spans="1:7" ht="9" customHeight="1">
      <c r="A37" s="22"/>
      <c r="B37" s="303" t="s">
        <v>135</v>
      </c>
      <c r="C37" s="304"/>
      <c r="D37" s="137"/>
      <c r="E37" s="137"/>
      <c r="F37" s="137"/>
      <c r="G37" s="41"/>
    </row>
    <row r="38" spans="1:7" ht="9" customHeight="1">
      <c r="A38" s="22"/>
      <c r="B38" s="303" t="s">
        <v>134</v>
      </c>
      <c r="C38" s="304"/>
      <c r="D38" s="137"/>
      <c r="E38" s="137"/>
      <c r="F38" s="137"/>
      <c r="G38" s="41"/>
    </row>
    <row r="39" spans="1:7" ht="9" customHeight="1">
      <c r="A39" s="22"/>
      <c r="B39" s="303" t="s">
        <v>120</v>
      </c>
      <c r="C39" s="304"/>
      <c r="D39" s="137"/>
      <c r="E39" s="137"/>
      <c r="F39" s="137"/>
      <c r="G39" s="41"/>
    </row>
    <row r="40" spans="1:7" ht="9" customHeight="1">
      <c r="A40" s="22"/>
      <c r="B40" s="303" t="s">
        <v>121</v>
      </c>
      <c r="C40" s="304"/>
      <c r="D40" s="137"/>
      <c r="E40" s="137"/>
      <c r="F40" s="137"/>
      <c r="G40" s="41"/>
    </row>
    <row r="41" spans="1:7" ht="9" customHeight="1">
      <c r="A41" s="22"/>
      <c r="B41" s="305" t="s">
        <v>43</v>
      </c>
      <c r="C41" s="306"/>
      <c r="D41" s="40">
        <f>SUM(D37:D40)+D35+D12</f>
        <v>1</v>
      </c>
      <c r="E41" s="40">
        <f>SUM(E37:E40)+E35+E12</f>
        <v>1</v>
      </c>
      <c r="F41" s="40">
        <f>SUM(F37:F40)+F35+F12</f>
        <v>1</v>
      </c>
      <c r="G41" s="41"/>
    </row>
    <row r="42" spans="1:7" ht="9" customHeight="1">
      <c r="A42" s="22"/>
      <c r="B42" s="307" t="s">
        <v>44</v>
      </c>
      <c r="C42" s="308"/>
      <c r="D42" s="55"/>
      <c r="E42" s="55"/>
      <c r="F42" s="55"/>
      <c r="G42" s="41"/>
    </row>
    <row r="43" spans="1:7" ht="9" customHeight="1">
      <c r="A43" s="22"/>
      <c r="B43" s="303" t="s">
        <v>45</v>
      </c>
      <c r="C43" s="304"/>
      <c r="D43" s="137"/>
      <c r="E43" s="137"/>
      <c r="F43" s="137"/>
      <c r="G43" s="41"/>
    </row>
    <row r="44" spans="1:7" ht="9" customHeight="1">
      <c r="A44" s="22"/>
      <c r="B44" s="303" t="s">
        <v>192</v>
      </c>
      <c r="C44" s="304"/>
      <c r="D44" s="137"/>
      <c r="E44" s="137"/>
      <c r="F44" s="137"/>
      <c r="G44" s="41"/>
    </row>
    <row r="45" spans="1:7" ht="9" customHeight="1">
      <c r="A45" s="22"/>
      <c r="B45" s="303" t="s">
        <v>193</v>
      </c>
      <c r="C45" s="304"/>
      <c r="D45" s="137"/>
      <c r="E45" s="137"/>
      <c r="F45" s="137"/>
      <c r="G45" s="41"/>
    </row>
    <row r="46" spans="1:7" ht="9" customHeight="1">
      <c r="A46" s="22"/>
      <c r="B46" s="303" t="s">
        <v>194</v>
      </c>
      <c r="C46" s="304"/>
      <c r="D46" s="137"/>
      <c r="E46" s="137"/>
      <c r="F46" s="137"/>
      <c r="G46" s="41"/>
    </row>
    <row r="47" spans="1:7" ht="9" customHeight="1">
      <c r="A47" s="22"/>
      <c r="B47" s="303" t="s">
        <v>195</v>
      </c>
      <c r="C47" s="304"/>
      <c r="D47" s="137"/>
      <c r="E47" s="137"/>
      <c r="F47" s="137"/>
      <c r="G47" s="41"/>
    </row>
    <row r="48" spans="1:7" ht="9" customHeight="1">
      <c r="A48" s="22"/>
      <c r="B48" s="303" t="s">
        <v>196</v>
      </c>
      <c r="C48" s="304"/>
      <c r="D48" s="137"/>
      <c r="E48" s="137"/>
      <c r="F48" s="137"/>
      <c r="G48" s="41"/>
    </row>
    <row r="49" spans="1:7" ht="9" customHeight="1">
      <c r="A49" s="22"/>
      <c r="B49" s="303" t="s">
        <v>221</v>
      </c>
      <c r="C49" s="304"/>
      <c r="D49" s="137"/>
      <c r="E49" s="137"/>
      <c r="F49" s="137"/>
      <c r="G49" s="41"/>
    </row>
    <row r="50" spans="1:7" ht="9" customHeight="1">
      <c r="A50" s="23"/>
      <c r="B50" s="305" t="s">
        <v>49</v>
      </c>
      <c r="C50" s="306"/>
      <c r="D50" s="40">
        <f>SUM(D43:D49)</f>
        <v>0</v>
      </c>
      <c r="E50" s="40">
        <f>SUM(E43:E49)</f>
        <v>0</v>
      </c>
      <c r="F50" s="40">
        <f>SUM(F43:F49)</f>
        <v>0</v>
      </c>
      <c r="G50" s="39"/>
    </row>
    <row r="51" spans="1:7" ht="9" customHeight="1">
      <c r="A51" s="22"/>
      <c r="B51" s="307" t="s">
        <v>50</v>
      </c>
      <c r="C51" s="308"/>
      <c r="D51" s="56"/>
      <c r="E51" s="56"/>
      <c r="F51" s="56"/>
      <c r="G51" s="41"/>
    </row>
    <row r="52" spans="1:7" ht="9" customHeight="1">
      <c r="A52" s="22"/>
      <c r="B52" s="303" t="s">
        <v>51</v>
      </c>
      <c r="C52" s="304"/>
      <c r="D52" s="137"/>
      <c r="E52" s="137"/>
      <c r="F52" s="137"/>
      <c r="G52" s="41"/>
    </row>
    <row r="53" spans="1:7" ht="9" customHeight="1">
      <c r="A53" s="22"/>
      <c r="B53" s="303" t="s">
        <v>52</v>
      </c>
      <c r="C53" s="304"/>
      <c r="D53" s="137"/>
      <c r="E53" s="137"/>
      <c r="F53" s="137"/>
      <c r="G53" s="41"/>
    </row>
    <row r="54" spans="1:7" ht="9" customHeight="1">
      <c r="A54" s="22"/>
      <c r="B54" s="303" t="s">
        <v>53</v>
      </c>
      <c r="C54" s="304"/>
      <c r="D54" s="137"/>
      <c r="E54" s="137"/>
      <c r="F54" s="137"/>
      <c r="G54" s="41"/>
    </row>
    <row r="55" spans="1:7" ht="9" customHeight="1">
      <c r="A55" s="22"/>
      <c r="B55" s="303" t="s">
        <v>54</v>
      </c>
      <c r="C55" s="304"/>
      <c r="D55" s="137"/>
      <c r="E55" s="137"/>
      <c r="F55" s="137"/>
      <c r="G55" s="57"/>
    </row>
    <row r="56" spans="1:7" ht="9" customHeight="1">
      <c r="A56" s="22"/>
      <c r="B56" s="303" t="s">
        <v>55</v>
      </c>
      <c r="C56" s="304"/>
      <c r="D56" s="137"/>
      <c r="E56" s="137"/>
      <c r="F56" s="137"/>
      <c r="G56" s="57"/>
    </row>
    <row r="57" spans="1:7" ht="9" customHeight="1">
      <c r="A57" s="22"/>
      <c r="B57" s="303" t="s">
        <v>56</v>
      </c>
      <c r="C57" s="304"/>
      <c r="D57" s="137"/>
      <c r="E57" s="137"/>
      <c r="F57" s="137"/>
      <c r="G57" s="57"/>
    </row>
    <row r="58" spans="1:7" ht="9" customHeight="1">
      <c r="A58" s="22"/>
      <c r="B58" s="303" t="s">
        <v>57</v>
      </c>
      <c r="C58" s="304"/>
      <c r="D58" s="137"/>
      <c r="E58" s="137"/>
      <c r="F58" s="137"/>
      <c r="G58" s="58"/>
    </row>
    <row r="59" spans="1:7" ht="9" customHeight="1">
      <c r="A59" s="22"/>
      <c r="B59" s="303" t="s">
        <v>58</v>
      </c>
      <c r="C59" s="304"/>
      <c r="D59" s="137"/>
      <c r="E59" s="137"/>
      <c r="F59" s="137"/>
      <c r="G59" s="59"/>
    </row>
    <row r="60" spans="1:7" ht="9" customHeight="1">
      <c r="A60" s="22"/>
      <c r="B60" s="291" t="s">
        <v>59</v>
      </c>
      <c r="C60" s="292"/>
      <c r="D60" s="40">
        <f>SUM(D52:D59)</f>
        <v>0</v>
      </c>
      <c r="E60" s="40">
        <f>SUM(E52:E59)</f>
        <v>0</v>
      </c>
      <c r="F60" s="40">
        <f>SUM(F52:F59)</f>
        <v>0</v>
      </c>
      <c r="G60" s="57"/>
    </row>
    <row r="61" spans="1:7" ht="9" customHeight="1">
      <c r="A61" s="22"/>
      <c r="B61" s="293" t="s">
        <v>60</v>
      </c>
      <c r="C61" s="294"/>
      <c r="D61" s="40">
        <f>D41+D50+D60</f>
        <v>1</v>
      </c>
      <c r="E61" s="40">
        <f>E41+E50+E60</f>
        <v>1</v>
      </c>
      <c r="F61" s="40">
        <f>F41+F50+F60</f>
        <v>1</v>
      </c>
      <c r="G61" s="57"/>
    </row>
    <row r="62" spans="1:7" ht="9" customHeight="1">
      <c r="A62" s="22"/>
      <c r="B62" s="295" t="s">
        <v>61</v>
      </c>
      <c r="C62" s="296"/>
      <c r="D62" s="137"/>
      <c r="E62" s="137"/>
      <c r="F62" s="137"/>
      <c r="G62" s="41"/>
    </row>
    <row r="63" spans="1:7" ht="9" customHeight="1">
      <c r="A63" s="22"/>
      <c r="B63" s="297" t="s">
        <v>62</v>
      </c>
      <c r="C63" s="298"/>
      <c r="D63" s="137"/>
      <c r="E63" s="137"/>
      <c r="F63" s="137"/>
      <c r="G63" s="41"/>
    </row>
    <row r="64" spans="1:7" ht="9" customHeight="1">
      <c r="A64" s="22"/>
      <c r="B64" s="297" t="s">
        <v>63</v>
      </c>
      <c r="C64" s="298"/>
      <c r="D64" s="40">
        <f>SUM(D61:D63)</f>
        <v>1</v>
      </c>
      <c r="E64" s="40">
        <f>SUM(E61:E63)</f>
        <v>1</v>
      </c>
      <c r="F64" s="40">
        <f>SUM(F61:F63)</f>
        <v>1</v>
      </c>
      <c r="G64" s="41"/>
    </row>
    <row r="65" spans="1:7" ht="9" customHeight="1">
      <c r="A65" s="22"/>
      <c r="B65" s="297" t="s">
        <v>64</v>
      </c>
      <c r="C65" s="298"/>
      <c r="D65" s="40">
        <f>D64-D12</f>
        <v>0</v>
      </c>
      <c r="E65" s="40">
        <f>E64-E12</f>
        <v>0</v>
      </c>
      <c r="F65" s="40">
        <f>F64-F12</f>
        <v>0</v>
      </c>
      <c r="G65" s="41"/>
    </row>
    <row r="66" spans="1:7" ht="9" customHeight="1">
      <c r="A66" s="22"/>
      <c r="B66" s="297" t="s">
        <v>65</v>
      </c>
      <c r="C66" s="298"/>
      <c r="D66" s="60">
        <f>$D$14*D64</f>
        <v>0</v>
      </c>
      <c r="E66" s="60">
        <f>$E$14*E64</f>
        <v>0</v>
      </c>
      <c r="F66" s="60">
        <f>$F$14*F64</f>
        <v>0</v>
      </c>
      <c r="G66" s="41"/>
    </row>
    <row r="67" spans="1:7" ht="9" customHeight="1">
      <c r="A67" s="22"/>
      <c r="B67" s="299" t="s">
        <v>66</v>
      </c>
      <c r="C67" s="300"/>
      <c r="D67" s="40">
        <f>D41/D64</f>
        <v>1</v>
      </c>
      <c r="E67" s="40">
        <f>E41/E64</f>
        <v>1</v>
      </c>
      <c r="F67" s="40">
        <f>F41/F64</f>
        <v>1</v>
      </c>
      <c r="G67" s="41"/>
    </row>
    <row r="68" spans="1:7" ht="9" customHeight="1">
      <c r="A68" s="22"/>
      <c r="B68" s="61"/>
      <c r="C68" s="62"/>
      <c r="D68" s="63"/>
      <c r="E68" s="63"/>
      <c r="F68" s="63"/>
      <c r="G68" s="41"/>
    </row>
    <row r="69" spans="1:7" ht="9" customHeight="1">
      <c r="A69" s="22"/>
      <c r="B69" s="301" t="s">
        <v>67</v>
      </c>
      <c r="C69" s="64"/>
      <c r="D69" s="47" t="s">
        <v>188</v>
      </c>
      <c r="E69" s="47" t="s">
        <v>187</v>
      </c>
      <c r="F69" s="47" t="s">
        <v>26</v>
      </c>
      <c r="G69" s="65" t="s">
        <v>68</v>
      </c>
    </row>
    <row r="70" spans="1:7" ht="9" customHeight="1">
      <c r="A70" s="22"/>
      <c r="B70" s="302"/>
      <c r="C70" s="66"/>
      <c r="D70" s="178"/>
      <c r="E70" s="178"/>
      <c r="F70" s="178"/>
      <c r="G70" s="179">
        <f>D70+F70+E70</f>
        <v>0</v>
      </c>
    </row>
    <row r="71" spans="1:7" ht="9" customHeight="1">
      <c r="A71" s="22"/>
      <c r="B71" s="67"/>
      <c r="C71" s="57"/>
      <c r="D71" s="41"/>
      <c r="E71" s="41"/>
      <c r="F71" s="41"/>
      <c r="G71" s="41"/>
    </row>
    <row r="72" spans="1:7" ht="9" customHeight="1">
      <c r="A72" s="22"/>
      <c r="B72" s="39" t="s">
        <v>189</v>
      </c>
      <c r="C72" s="39"/>
      <c r="D72" s="40">
        <f>(D67*D70+F67*F70+E67*E70)</f>
        <v>0</v>
      </c>
      <c r="E72" s="68"/>
      <c r="F72" s="68"/>
      <c r="G72" s="69"/>
    </row>
    <row r="73" spans="1:7" ht="9" customHeight="1">
      <c r="A73" s="22"/>
      <c r="B73" s="39" t="s">
        <v>190</v>
      </c>
      <c r="C73" s="39"/>
      <c r="D73" s="40">
        <f>(D65*D70+F65*F70+E65*E70)</f>
        <v>0</v>
      </c>
      <c r="E73" s="68"/>
      <c r="F73" s="68"/>
      <c r="G73" s="69">
        <f>F75</f>
        <v>0</v>
      </c>
    </row>
    <row r="74" spans="1:7" ht="9" customHeight="1">
      <c r="A74" s="22"/>
      <c r="B74" s="39"/>
      <c r="C74" s="39"/>
      <c r="D74" s="68"/>
      <c r="E74" s="68"/>
      <c r="F74" s="68"/>
      <c r="G74" s="41"/>
    </row>
    <row r="75" spans="1:7" ht="15" customHeight="1">
      <c r="A75" s="37"/>
      <c r="B75" s="288" t="s">
        <v>191</v>
      </c>
      <c r="C75" s="289"/>
      <c r="D75" s="289"/>
      <c r="E75" s="290"/>
      <c r="F75" s="286">
        <f>(D66*D70+F66*F70+E66*E70)</f>
        <v>0</v>
      </c>
      <c r="G75" s="287"/>
    </row>
    <row r="76" spans="1:7" ht="11.25" customHeight="1">
      <c r="A76" s="22"/>
      <c r="B76" s="24"/>
      <c r="C76" s="24"/>
      <c r="D76" s="25"/>
      <c r="E76" s="25"/>
      <c r="F76" s="25"/>
      <c r="G76" s="26"/>
    </row>
  </sheetData>
  <sheetProtection algorithmName="SHA-512" hashValue="6IQje2VStU1MU2qN0QkohHnd6NZkzLT1uur4Vzc0T6pYu8P3QdJvAgtniW0XYADBNbNR6ONkev8s/uGoM9cXfw==" saltValue="gZf82Ma1szzgPvd02xVRsg==" spinCount="100000" sheet="1" selectLockedCells="1"/>
  <mergeCells count="67">
    <mergeCell ref="B1:F1"/>
    <mergeCell ref="C3:G3"/>
    <mergeCell ref="B5:C5"/>
    <mergeCell ref="D5:F5"/>
    <mergeCell ref="B6:C6"/>
    <mergeCell ref="D6:F6"/>
    <mergeCell ref="B7:C7"/>
    <mergeCell ref="D7:F7"/>
    <mergeCell ref="B8:C8"/>
    <mergeCell ref="D8:F8"/>
    <mergeCell ref="B11:C11"/>
    <mergeCell ref="B12:C12"/>
    <mergeCell ref="B15:C15"/>
    <mergeCell ref="B17:C17"/>
    <mergeCell ref="B18:C18"/>
    <mergeCell ref="B13:C13"/>
    <mergeCell ref="B20:C20"/>
    <mergeCell ref="B21:C21"/>
    <mergeCell ref="B22:C22"/>
    <mergeCell ref="B23:C23"/>
    <mergeCell ref="B24:C24"/>
    <mergeCell ref="B25:C25"/>
    <mergeCell ref="B26:C26"/>
    <mergeCell ref="B27:C27"/>
    <mergeCell ref="B28:C28"/>
    <mergeCell ref="B29:C29"/>
    <mergeCell ref="B30:C30"/>
    <mergeCell ref="B31:C31"/>
    <mergeCell ref="B32:C32"/>
    <mergeCell ref="B33:C33"/>
    <mergeCell ref="B39:C39"/>
    <mergeCell ref="B40:C40"/>
    <mergeCell ref="B41:C41"/>
    <mergeCell ref="B42:C42"/>
    <mergeCell ref="B34:C34"/>
    <mergeCell ref="B35:C35"/>
    <mergeCell ref="B36:C36"/>
    <mergeCell ref="B37:C37"/>
    <mergeCell ref="B38:C38"/>
    <mergeCell ref="B43:C43"/>
    <mergeCell ref="B45:C45"/>
    <mergeCell ref="B46:C46"/>
    <mergeCell ref="B47:C47"/>
    <mergeCell ref="B49:C49"/>
    <mergeCell ref="B44:C44"/>
    <mergeCell ref="B48:C48"/>
    <mergeCell ref="B50:C50"/>
    <mergeCell ref="B51:C51"/>
    <mergeCell ref="B52:C52"/>
    <mergeCell ref="B53:C53"/>
    <mergeCell ref="B54:C54"/>
    <mergeCell ref="B55:C55"/>
    <mergeCell ref="B56:C56"/>
    <mergeCell ref="B57:C57"/>
    <mergeCell ref="B58:C58"/>
    <mergeCell ref="B59:C59"/>
    <mergeCell ref="F75:G75"/>
    <mergeCell ref="B75:E75"/>
    <mergeCell ref="B60:C60"/>
    <mergeCell ref="B61:C61"/>
    <mergeCell ref="B62:C62"/>
    <mergeCell ref="B63:C63"/>
    <mergeCell ref="B64:C64"/>
    <mergeCell ref="B65:C65"/>
    <mergeCell ref="B66:C66"/>
    <mergeCell ref="B67:C67"/>
    <mergeCell ref="B69:B70"/>
  </mergeCells>
  <conditionalFormatting sqref="G70">
    <cfRule type="cellIs" dxfId="5" priority="1" operator="lessThan">
      <formula>100%</formula>
    </cfRule>
    <cfRule type="cellIs" dxfId="4" priority="2" operator="equal">
      <formula>100%</formula>
    </cfRule>
    <cfRule type="cellIs" dxfId="3" priority="3" operator="greaterThan">
      <formula>100%</formula>
    </cfRule>
  </conditionalFormatting>
  <dataValidations count="1">
    <dataValidation type="decimal" allowBlank="1" showInputMessage="1" showErrorMessage="1" errorTitle="Format!" error="Bitte tragen sie eine positive Dezimalzahl, mit höchstens zwei Nachkommastellen ein." sqref="D62:F63 D16:E22 F16:F17 F20:F22 D25:F34 D37:F40 D70:F70 D52:F59 D43:F49" xr:uid="{366C5AC0-FFF9-4D5E-BA83-F279E1CEA629}">
      <formula1>0</formula1>
      <formula2>1</formula2>
    </dataValidation>
  </dataValidations>
  <pageMargins left="0.39370078740157483" right="0.11811023622047245" top="0.70866141732283472" bottom="0.59055118110236227" header="0" footer="0.11811023622047245"/>
  <pageSetup paperSize="9" fitToHeight="0" orientation="portrait" r:id="rId1"/>
  <headerFooter scaleWithDoc="0">
    <oddHeader>&amp;R&amp;G</oddHeader>
    <oddFooter>&amp;L&amp;"Arial,Fett"&amp;7Ausschreibung Gebäudereinigung - Pfalztheater
&amp;"Arial,Standard"&amp;F // &amp;A
2026 | Die Weitergabe an Dritte ohne schriftliche Genehmigung des Auftraggebers ist ausdrücklich untersagt.&amp;R&amp;"Arial,Standard"&amp;7Seite &amp;P von &amp;N</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879547-6D8D-4C8D-9E71-822D52A558D3}">
  <sheetPr>
    <tabColor theme="9" tint="-0.499984740745262"/>
  </sheetPr>
  <dimension ref="A1:G75"/>
  <sheetViews>
    <sheetView showGridLines="0" view="pageLayout" zoomScaleNormal="100" workbookViewId="0">
      <selection activeCell="D5" sqref="D5:F5"/>
    </sheetView>
  </sheetViews>
  <sheetFormatPr baseColWidth="10" defaultColWidth="11.28515625" defaultRowHeight="16.350000000000001" customHeight="1"/>
  <cols>
    <col min="1" max="1" width="2.42578125" customWidth="1"/>
    <col min="2" max="2" width="58.42578125" style="15" customWidth="1"/>
    <col min="3" max="3" width="3.140625" customWidth="1"/>
    <col min="4" max="6" width="7.140625" customWidth="1"/>
    <col min="7" max="7" width="11.7109375" customWidth="1"/>
  </cols>
  <sheetData>
    <row r="1" spans="1:7" ht="13.5" customHeight="1">
      <c r="A1" s="176" t="s">
        <v>0</v>
      </c>
      <c r="B1" s="282" t="s">
        <v>199</v>
      </c>
      <c r="C1" s="282"/>
      <c r="D1" s="282"/>
      <c r="E1" s="282"/>
      <c r="F1" s="282"/>
      <c r="G1" s="16"/>
    </row>
    <row r="2" spans="1:7" ht="5.85" customHeight="1">
      <c r="A2" s="12"/>
      <c r="B2" s="17"/>
      <c r="C2" s="17"/>
      <c r="D2" s="17"/>
      <c r="E2" s="17"/>
      <c r="F2" s="17"/>
    </row>
    <row r="3" spans="1:7" ht="12.75" customHeight="1">
      <c r="A3" s="22"/>
      <c r="B3" s="154" t="s">
        <v>25</v>
      </c>
      <c r="C3" s="319">
        <f>'2.a) GPB'!C3:F3</f>
        <v>0</v>
      </c>
      <c r="D3" s="319"/>
      <c r="E3" s="319"/>
      <c r="F3" s="319"/>
      <c r="G3" s="319"/>
    </row>
    <row r="4" spans="1:7" s="18" customFormat="1" ht="5.85" customHeight="1">
      <c r="A4" s="22"/>
      <c r="B4" s="19"/>
      <c r="C4" s="20"/>
      <c r="D4" s="20"/>
      <c r="E4" s="20"/>
      <c r="F4" s="20"/>
      <c r="G4" s="21"/>
    </row>
    <row r="5" spans="1:7" ht="9" customHeight="1">
      <c r="A5" s="22"/>
      <c r="B5" s="311" t="s">
        <v>202</v>
      </c>
      <c r="C5" s="312"/>
      <c r="D5" s="313"/>
      <c r="E5" s="313"/>
      <c r="F5" s="313"/>
      <c r="G5" s="41"/>
    </row>
    <row r="6" spans="1:7" ht="9" customHeight="1">
      <c r="A6" s="22"/>
      <c r="B6" s="320" t="s">
        <v>203</v>
      </c>
      <c r="C6" s="321"/>
      <c r="D6" s="313"/>
      <c r="E6" s="313"/>
      <c r="F6" s="313"/>
      <c r="G6" s="41"/>
    </row>
    <row r="7" spans="1:7" ht="9" customHeight="1">
      <c r="A7" s="22"/>
      <c r="B7" s="311" t="s">
        <v>204</v>
      </c>
      <c r="C7" s="312"/>
      <c r="D7" s="313"/>
      <c r="E7" s="313"/>
      <c r="F7" s="313"/>
      <c r="G7" s="41"/>
    </row>
    <row r="8" spans="1:7" ht="9" customHeight="1">
      <c r="A8" s="22"/>
      <c r="B8" s="311" t="s">
        <v>851</v>
      </c>
      <c r="C8" s="312"/>
      <c r="D8" s="314"/>
      <c r="E8" s="315"/>
      <c r="F8" s="316"/>
      <c r="G8" s="41"/>
    </row>
    <row r="9" spans="1:7" ht="9" customHeight="1">
      <c r="A9" s="22"/>
      <c r="B9" s="42"/>
      <c r="C9" s="43"/>
      <c r="D9" s="44"/>
      <c r="E9" s="44"/>
      <c r="F9" s="44"/>
      <c r="G9" s="41"/>
    </row>
    <row r="10" spans="1:7" ht="9" customHeight="1">
      <c r="A10" s="22"/>
      <c r="B10" s="45"/>
      <c r="C10" s="46"/>
      <c r="D10" s="47" t="s">
        <v>188</v>
      </c>
      <c r="E10" s="47" t="s">
        <v>187</v>
      </c>
      <c r="F10" s="47" t="s">
        <v>26</v>
      </c>
      <c r="G10" s="41"/>
    </row>
    <row r="11" spans="1:7" ht="9" customHeight="1">
      <c r="A11" s="22"/>
      <c r="B11" s="317" t="s">
        <v>213</v>
      </c>
      <c r="C11" s="318"/>
      <c r="D11" s="151"/>
      <c r="E11" s="151"/>
      <c r="F11" s="151"/>
      <c r="G11" s="41"/>
    </row>
    <row r="12" spans="1:7" ht="9" customHeight="1">
      <c r="A12" s="22"/>
      <c r="B12" s="295" t="s">
        <v>27</v>
      </c>
      <c r="C12" s="296"/>
      <c r="D12" s="50">
        <v>1</v>
      </c>
      <c r="E12" s="50">
        <v>1</v>
      </c>
      <c r="F12" s="50">
        <v>1</v>
      </c>
      <c r="G12" s="41"/>
    </row>
    <row r="13" spans="1:7" ht="9" customHeight="1">
      <c r="A13" s="22"/>
      <c r="B13" s="303" t="s">
        <v>123</v>
      </c>
      <c r="C13" s="304"/>
      <c r="D13" s="136"/>
      <c r="E13" s="136"/>
      <c r="F13" s="136"/>
      <c r="G13" s="41"/>
    </row>
    <row r="14" spans="1:7" ht="9" customHeight="1">
      <c r="A14" s="22"/>
      <c r="B14" s="48" t="s">
        <v>118</v>
      </c>
      <c r="C14" s="49"/>
      <c r="D14" s="70">
        <f>D11+D13</f>
        <v>0</v>
      </c>
      <c r="E14" s="70">
        <f>E11+E13</f>
        <v>0</v>
      </c>
      <c r="F14" s="70">
        <f>F11+F13</f>
        <v>0</v>
      </c>
      <c r="G14" s="41"/>
    </row>
    <row r="15" spans="1:7" ht="9" customHeight="1">
      <c r="A15" s="22"/>
      <c r="B15" s="295" t="s">
        <v>220</v>
      </c>
      <c r="C15" s="296"/>
      <c r="D15" s="51"/>
      <c r="E15" s="51"/>
      <c r="F15" s="51"/>
      <c r="G15" s="41"/>
    </row>
    <row r="16" spans="1:7" ht="9" customHeight="1">
      <c r="A16" s="22"/>
      <c r="B16" s="98" t="s">
        <v>209</v>
      </c>
      <c r="C16" s="99"/>
      <c r="D16" s="137"/>
      <c r="E16" s="137"/>
      <c r="F16" s="137"/>
      <c r="G16" s="41"/>
    </row>
    <row r="17" spans="1:7" ht="9" customHeight="1">
      <c r="A17" s="22"/>
      <c r="B17" s="309" t="s">
        <v>28</v>
      </c>
      <c r="C17" s="310"/>
      <c r="D17" s="137"/>
      <c r="E17" s="137"/>
      <c r="F17" s="137"/>
      <c r="G17" s="41"/>
    </row>
    <row r="18" spans="1:7" ht="9" customHeight="1">
      <c r="A18" s="22"/>
      <c r="B18" s="309" t="s">
        <v>29</v>
      </c>
      <c r="C18" s="310"/>
      <c r="D18" s="137"/>
      <c r="E18" s="137"/>
      <c r="F18" s="52" t="str">
        <f>"-"</f>
        <v>-</v>
      </c>
      <c r="G18" s="41"/>
    </row>
    <row r="19" spans="1:7" ht="9" customHeight="1">
      <c r="A19" s="22"/>
      <c r="B19" s="98" t="s">
        <v>205</v>
      </c>
      <c r="C19" s="99"/>
      <c r="D19" s="137"/>
      <c r="E19" s="137"/>
      <c r="F19" s="152" t="str">
        <f>"-"</f>
        <v>-</v>
      </c>
      <c r="G19" s="41"/>
    </row>
    <row r="20" spans="1:7" ht="9" customHeight="1">
      <c r="A20" s="22"/>
      <c r="B20" s="309" t="s">
        <v>30</v>
      </c>
      <c r="C20" s="310"/>
      <c r="D20" s="137"/>
      <c r="E20" s="137"/>
      <c r="F20" s="137"/>
      <c r="G20" s="41"/>
    </row>
    <row r="21" spans="1:7" ht="9" customHeight="1">
      <c r="A21" s="22"/>
      <c r="B21" s="309" t="s">
        <v>31</v>
      </c>
      <c r="C21" s="310"/>
      <c r="D21" s="137"/>
      <c r="E21" s="137"/>
      <c r="F21" s="137"/>
      <c r="G21" s="41"/>
    </row>
    <row r="22" spans="1:7" ht="9" customHeight="1">
      <c r="A22" s="22"/>
      <c r="B22" s="309" t="s">
        <v>32</v>
      </c>
      <c r="C22" s="310"/>
      <c r="D22" s="137"/>
      <c r="E22" s="137"/>
      <c r="F22" s="137"/>
      <c r="G22" s="41"/>
    </row>
    <row r="23" spans="1:7" ht="9" customHeight="1">
      <c r="A23" s="22"/>
      <c r="B23" s="291" t="s">
        <v>33</v>
      </c>
      <c r="C23" s="292"/>
      <c r="D23" s="40">
        <f>SUM(D16:D22)</f>
        <v>0</v>
      </c>
      <c r="E23" s="40">
        <f>SUM(E16:E22)</f>
        <v>0</v>
      </c>
      <c r="F23" s="40">
        <f>SUM(F16:F22)</f>
        <v>0</v>
      </c>
      <c r="G23" s="41"/>
    </row>
    <row r="24" spans="1:7" ht="9" customHeight="1">
      <c r="A24" s="22"/>
      <c r="B24" s="295" t="s">
        <v>111</v>
      </c>
      <c r="C24" s="296"/>
      <c r="D24" s="53"/>
      <c r="E24" s="53"/>
      <c r="F24" s="54"/>
      <c r="G24" s="41"/>
    </row>
    <row r="25" spans="1:7" ht="9" customHeight="1">
      <c r="A25" s="22"/>
      <c r="B25" s="303" t="s">
        <v>34</v>
      </c>
      <c r="C25" s="304"/>
      <c r="D25" s="137"/>
      <c r="E25" s="137"/>
      <c r="F25" s="137"/>
      <c r="G25" s="41"/>
    </row>
    <row r="26" spans="1:7" ht="9" customHeight="1">
      <c r="A26" s="22"/>
      <c r="B26" s="303" t="s">
        <v>35</v>
      </c>
      <c r="C26" s="304"/>
      <c r="D26" s="137"/>
      <c r="E26" s="137"/>
      <c r="F26" s="137"/>
      <c r="G26" s="41"/>
    </row>
    <row r="27" spans="1:7" ht="9" customHeight="1">
      <c r="A27" s="22"/>
      <c r="B27" s="303" t="s">
        <v>36</v>
      </c>
      <c r="C27" s="304"/>
      <c r="D27" s="137"/>
      <c r="E27" s="137"/>
      <c r="F27" s="137"/>
      <c r="G27" s="41"/>
    </row>
    <row r="28" spans="1:7" ht="9" customHeight="1">
      <c r="A28" s="22"/>
      <c r="B28" s="303" t="s">
        <v>37</v>
      </c>
      <c r="C28" s="304"/>
      <c r="D28" s="137"/>
      <c r="E28" s="137"/>
      <c r="F28" s="137"/>
      <c r="G28" s="41"/>
    </row>
    <row r="29" spans="1:7" ht="9" customHeight="1">
      <c r="A29" s="22"/>
      <c r="B29" s="303" t="s">
        <v>38</v>
      </c>
      <c r="C29" s="304"/>
      <c r="D29" s="137"/>
      <c r="E29" s="137"/>
      <c r="F29" s="137"/>
      <c r="G29" s="41"/>
    </row>
    <row r="30" spans="1:7" ht="9" customHeight="1">
      <c r="A30" s="22"/>
      <c r="B30" s="303" t="s">
        <v>39</v>
      </c>
      <c r="C30" s="304"/>
      <c r="D30" s="137"/>
      <c r="E30" s="137"/>
      <c r="F30" s="137"/>
      <c r="G30" s="41"/>
    </row>
    <row r="31" spans="1:7" ht="9" customHeight="1">
      <c r="A31" s="22"/>
      <c r="B31" s="303" t="s">
        <v>40</v>
      </c>
      <c r="C31" s="304"/>
      <c r="D31" s="137"/>
      <c r="E31" s="137"/>
      <c r="F31" s="137"/>
      <c r="G31" s="41"/>
    </row>
    <row r="32" spans="1:7" ht="9" customHeight="1">
      <c r="A32" s="22"/>
      <c r="B32" s="303" t="s">
        <v>41</v>
      </c>
      <c r="C32" s="304"/>
      <c r="D32" s="137"/>
      <c r="E32" s="137"/>
      <c r="F32" s="137"/>
      <c r="G32" s="41"/>
    </row>
    <row r="33" spans="1:7" ht="9" customHeight="1">
      <c r="A33" s="22"/>
      <c r="B33" s="303" t="s">
        <v>137</v>
      </c>
      <c r="C33" s="304"/>
      <c r="D33" s="137"/>
      <c r="E33" s="137"/>
      <c r="F33" s="137"/>
      <c r="G33" s="41"/>
    </row>
    <row r="34" spans="1:7" ht="9" customHeight="1">
      <c r="A34" s="22"/>
      <c r="B34" s="303" t="s">
        <v>138</v>
      </c>
      <c r="C34" s="304"/>
      <c r="D34" s="137"/>
      <c r="E34" s="137"/>
      <c r="F34" s="137"/>
      <c r="G34" s="41"/>
    </row>
    <row r="35" spans="1:7" ht="9" customHeight="1">
      <c r="A35" s="22"/>
      <c r="B35" s="291" t="s">
        <v>140</v>
      </c>
      <c r="C35" s="292"/>
      <c r="D35" s="40">
        <f>SUM(D23:D34)</f>
        <v>0</v>
      </c>
      <c r="E35" s="40">
        <f>SUM(E23:E34)</f>
        <v>0</v>
      </c>
      <c r="F35" s="40">
        <f>SUM(F23:F34)</f>
        <v>0</v>
      </c>
      <c r="G35" s="41"/>
    </row>
    <row r="36" spans="1:7" ht="9" customHeight="1">
      <c r="A36" s="22"/>
      <c r="B36" s="307" t="s">
        <v>42</v>
      </c>
      <c r="C36" s="308"/>
      <c r="D36" s="55"/>
      <c r="E36" s="55"/>
      <c r="F36" s="55"/>
      <c r="G36" s="41"/>
    </row>
    <row r="37" spans="1:7" ht="9" customHeight="1">
      <c r="A37" s="22"/>
      <c r="B37" s="303" t="s">
        <v>135</v>
      </c>
      <c r="C37" s="304"/>
      <c r="D37" s="137"/>
      <c r="E37" s="137"/>
      <c r="F37" s="137"/>
      <c r="G37" s="41"/>
    </row>
    <row r="38" spans="1:7" ht="9" customHeight="1">
      <c r="A38" s="22"/>
      <c r="B38" s="303" t="s">
        <v>134</v>
      </c>
      <c r="C38" s="304"/>
      <c r="D38" s="137"/>
      <c r="E38" s="137"/>
      <c r="F38" s="137"/>
      <c r="G38" s="41"/>
    </row>
    <row r="39" spans="1:7" ht="9" customHeight="1">
      <c r="A39" s="22"/>
      <c r="B39" s="303" t="s">
        <v>120</v>
      </c>
      <c r="C39" s="304"/>
      <c r="D39" s="137"/>
      <c r="E39" s="137"/>
      <c r="F39" s="137"/>
      <c r="G39" s="41"/>
    </row>
    <row r="40" spans="1:7" ht="9" customHeight="1">
      <c r="A40" s="22"/>
      <c r="B40" s="303" t="s">
        <v>121</v>
      </c>
      <c r="C40" s="304"/>
      <c r="D40" s="137"/>
      <c r="E40" s="137"/>
      <c r="F40" s="137"/>
      <c r="G40" s="41"/>
    </row>
    <row r="41" spans="1:7" ht="9" customHeight="1">
      <c r="A41" s="22"/>
      <c r="B41" s="305" t="s">
        <v>43</v>
      </c>
      <c r="C41" s="306"/>
      <c r="D41" s="40">
        <f>SUM(D37:D40)+D35+D12</f>
        <v>1</v>
      </c>
      <c r="E41" s="40">
        <f>SUM(E37:E40)+E35+E12</f>
        <v>1</v>
      </c>
      <c r="F41" s="40">
        <f>SUM(F37:F40)+F35+F12</f>
        <v>1</v>
      </c>
      <c r="G41" s="41"/>
    </row>
    <row r="42" spans="1:7" ht="9" customHeight="1">
      <c r="A42" s="22"/>
      <c r="B42" s="307" t="s">
        <v>44</v>
      </c>
      <c r="C42" s="308"/>
      <c r="D42" s="55"/>
      <c r="E42" s="55"/>
      <c r="F42" s="55"/>
      <c r="G42" s="41"/>
    </row>
    <row r="43" spans="1:7" ht="9" customHeight="1">
      <c r="A43" s="22"/>
      <c r="B43" s="303" t="s">
        <v>45</v>
      </c>
      <c r="C43" s="304"/>
      <c r="D43" s="137"/>
      <c r="E43" s="137"/>
      <c r="F43" s="137"/>
      <c r="G43" s="41"/>
    </row>
    <row r="44" spans="1:7" ht="9" customHeight="1">
      <c r="A44" s="22"/>
      <c r="B44" s="303" t="s">
        <v>46</v>
      </c>
      <c r="C44" s="304"/>
      <c r="D44" s="137"/>
      <c r="E44" s="137"/>
      <c r="F44" s="137"/>
      <c r="G44" s="41"/>
    </row>
    <row r="45" spans="1:7" ht="9" customHeight="1">
      <c r="A45" s="22"/>
      <c r="B45" s="303" t="s">
        <v>47</v>
      </c>
      <c r="C45" s="304"/>
      <c r="D45" s="137"/>
      <c r="E45" s="137"/>
      <c r="F45" s="137"/>
      <c r="G45" s="41"/>
    </row>
    <row r="46" spans="1:7" ht="9" customHeight="1">
      <c r="A46" s="22"/>
      <c r="B46" s="303" t="s">
        <v>201</v>
      </c>
      <c r="C46" s="304"/>
      <c r="D46" s="137"/>
      <c r="E46" s="137"/>
      <c r="F46" s="137"/>
      <c r="G46" s="41"/>
    </row>
    <row r="47" spans="1:7" ht="9" customHeight="1">
      <c r="A47" s="22"/>
      <c r="B47" s="303" t="s">
        <v>48</v>
      </c>
      <c r="C47" s="304"/>
      <c r="D47" s="137"/>
      <c r="E47" s="137"/>
      <c r="F47" s="137"/>
      <c r="G47" s="41"/>
    </row>
    <row r="48" spans="1:7" ht="9" customHeight="1">
      <c r="A48" s="22"/>
      <c r="B48" s="303" t="s">
        <v>222</v>
      </c>
      <c r="C48" s="304"/>
      <c r="D48" s="137"/>
      <c r="E48" s="137"/>
      <c r="F48" s="137"/>
      <c r="G48" s="41"/>
    </row>
    <row r="49" spans="1:7" ht="9" customHeight="1">
      <c r="A49" s="23"/>
      <c r="B49" s="305" t="s">
        <v>49</v>
      </c>
      <c r="C49" s="306"/>
      <c r="D49" s="40">
        <f>SUM(D43:D48)</f>
        <v>0</v>
      </c>
      <c r="E49" s="40">
        <f>SUM(E43:E48)</f>
        <v>0</v>
      </c>
      <c r="F49" s="40">
        <f>SUM(F43:F48)</f>
        <v>0</v>
      </c>
      <c r="G49" s="39"/>
    </row>
    <row r="50" spans="1:7" ht="9" customHeight="1">
      <c r="A50" s="22"/>
      <c r="B50" s="307" t="s">
        <v>50</v>
      </c>
      <c r="C50" s="308"/>
      <c r="D50" s="56"/>
      <c r="E50" s="56"/>
      <c r="F50" s="56"/>
      <c r="G50" s="41"/>
    </row>
    <row r="51" spans="1:7" ht="9" customHeight="1">
      <c r="A51" s="22"/>
      <c r="B51" s="303" t="s">
        <v>51</v>
      </c>
      <c r="C51" s="304"/>
      <c r="D51" s="137"/>
      <c r="E51" s="137"/>
      <c r="F51" s="137"/>
      <c r="G51" s="41"/>
    </row>
    <row r="52" spans="1:7" ht="9" customHeight="1">
      <c r="A52" s="22"/>
      <c r="B52" s="303" t="s">
        <v>52</v>
      </c>
      <c r="C52" s="304"/>
      <c r="D52" s="137"/>
      <c r="E52" s="137"/>
      <c r="F52" s="137"/>
      <c r="G52" s="41"/>
    </row>
    <row r="53" spans="1:7" ht="9" customHeight="1">
      <c r="A53" s="22"/>
      <c r="B53" s="303" t="s">
        <v>53</v>
      </c>
      <c r="C53" s="304"/>
      <c r="D53" s="137"/>
      <c r="E53" s="137"/>
      <c r="F53" s="137"/>
      <c r="G53" s="41"/>
    </row>
    <row r="54" spans="1:7" ht="9" customHeight="1">
      <c r="A54" s="22"/>
      <c r="B54" s="303" t="s">
        <v>54</v>
      </c>
      <c r="C54" s="304"/>
      <c r="D54" s="137"/>
      <c r="E54" s="137"/>
      <c r="F54" s="137"/>
      <c r="G54" s="57"/>
    </row>
    <row r="55" spans="1:7" ht="9" customHeight="1">
      <c r="A55" s="22"/>
      <c r="B55" s="303" t="s">
        <v>55</v>
      </c>
      <c r="C55" s="304"/>
      <c r="D55" s="137"/>
      <c r="E55" s="137"/>
      <c r="F55" s="137"/>
      <c r="G55" s="57"/>
    </row>
    <row r="56" spans="1:7" ht="9" customHeight="1">
      <c r="A56" s="22"/>
      <c r="B56" s="303" t="s">
        <v>56</v>
      </c>
      <c r="C56" s="304"/>
      <c r="D56" s="137"/>
      <c r="E56" s="137"/>
      <c r="F56" s="137"/>
      <c r="G56" s="57"/>
    </row>
    <row r="57" spans="1:7" ht="9" customHeight="1">
      <c r="A57" s="22"/>
      <c r="B57" s="303" t="s">
        <v>57</v>
      </c>
      <c r="C57" s="304"/>
      <c r="D57" s="137"/>
      <c r="E57" s="137"/>
      <c r="F57" s="137"/>
      <c r="G57" s="58"/>
    </row>
    <row r="58" spans="1:7" ht="9" customHeight="1">
      <c r="A58" s="22"/>
      <c r="B58" s="303" t="s">
        <v>58</v>
      </c>
      <c r="C58" s="304"/>
      <c r="D58" s="137"/>
      <c r="E58" s="137"/>
      <c r="F58" s="137"/>
      <c r="G58" s="59"/>
    </row>
    <row r="59" spans="1:7" ht="9" customHeight="1">
      <c r="A59" s="22"/>
      <c r="B59" s="291" t="s">
        <v>59</v>
      </c>
      <c r="C59" s="292"/>
      <c r="D59" s="40">
        <f>SUM(D51:D58)</f>
        <v>0</v>
      </c>
      <c r="E59" s="40">
        <f>SUM(E51:E58)</f>
        <v>0</v>
      </c>
      <c r="F59" s="40">
        <f>SUM(F51:F58)</f>
        <v>0</v>
      </c>
      <c r="G59" s="57"/>
    </row>
    <row r="60" spans="1:7" ht="9" customHeight="1">
      <c r="A60" s="22"/>
      <c r="B60" s="293" t="s">
        <v>60</v>
      </c>
      <c r="C60" s="294"/>
      <c r="D60" s="40">
        <f>D41+D49+D59</f>
        <v>1</v>
      </c>
      <c r="E60" s="40">
        <f>E41+E49+E59</f>
        <v>1</v>
      </c>
      <c r="F60" s="40">
        <f>F41+F49+F59</f>
        <v>1</v>
      </c>
      <c r="G60" s="57"/>
    </row>
    <row r="61" spans="1:7" ht="9" customHeight="1">
      <c r="A61" s="22"/>
      <c r="B61" s="295" t="s">
        <v>61</v>
      </c>
      <c r="C61" s="296"/>
      <c r="D61" s="137"/>
      <c r="E61" s="137"/>
      <c r="F61" s="137"/>
      <c r="G61" s="41"/>
    </row>
    <row r="62" spans="1:7" ht="9" customHeight="1">
      <c r="A62" s="22"/>
      <c r="B62" s="297" t="s">
        <v>62</v>
      </c>
      <c r="C62" s="298"/>
      <c r="D62" s="137"/>
      <c r="E62" s="137"/>
      <c r="F62" s="137"/>
      <c r="G62" s="41"/>
    </row>
    <row r="63" spans="1:7" ht="9" customHeight="1">
      <c r="A63" s="22"/>
      <c r="B63" s="297" t="s">
        <v>63</v>
      </c>
      <c r="C63" s="298"/>
      <c r="D63" s="40">
        <f>SUM(D60:D62)</f>
        <v>1</v>
      </c>
      <c r="E63" s="40">
        <f>SUM(E60:E62)</f>
        <v>1</v>
      </c>
      <c r="F63" s="40">
        <f>SUM(F60:F62)</f>
        <v>1</v>
      </c>
      <c r="G63" s="41"/>
    </row>
    <row r="64" spans="1:7" ht="9" customHeight="1">
      <c r="A64" s="22"/>
      <c r="B64" s="297" t="s">
        <v>64</v>
      </c>
      <c r="C64" s="298"/>
      <c r="D64" s="40">
        <f>D63-D12</f>
        <v>0</v>
      </c>
      <c r="E64" s="40">
        <f>E63-E12</f>
        <v>0</v>
      </c>
      <c r="F64" s="40">
        <f>F63-F12</f>
        <v>0</v>
      </c>
      <c r="G64" s="41"/>
    </row>
    <row r="65" spans="1:7" ht="9" customHeight="1">
      <c r="A65" s="22"/>
      <c r="B65" s="297" t="s">
        <v>65</v>
      </c>
      <c r="C65" s="298"/>
      <c r="D65" s="60">
        <f>$D$14*D63</f>
        <v>0</v>
      </c>
      <c r="E65" s="60">
        <f>$E$14*E63</f>
        <v>0</v>
      </c>
      <c r="F65" s="60">
        <f>$F$14*F63</f>
        <v>0</v>
      </c>
      <c r="G65" s="41"/>
    </row>
    <row r="66" spans="1:7" ht="9" customHeight="1">
      <c r="A66" s="22"/>
      <c r="B66" s="299" t="s">
        <v>66</v>
      </c>
      <c r="C66" s="300"/>
      <c r="D66" s="40">
        <f>D41/D63</f>
        <v>1</v>
      </c>
      <c r="E66" s="40">
        <f>E41/E63</f>
        <v>1</v>
      </c>
      <c r="F66" s="40">
        <f>F41/F63</f>
        <v>1</v>
      </c>
      <c r="G66" s="41"/>
    </row>
    <row r="67" spans="1:7" ht="9" customHeight="1">
      <c r="A67" s="22"/>
      <c r="B67" s="61"/>
      <c r="C67" s="62"/>
      <c r="D67" s="63"/>
      <c r="E67" s="63"/>
      <c r="F67" s="63"/>
      <c r="G67" s="41"/>
    </row>
    <row r="68" spans="1:7" ht="9" customHeight="1">
      <c r="A68" s="22"/>
      <c r="B68" s="301" t="s">
        <v>67</v>
      </c>
      <c r="C68" s="64"/>
      <c r="D68" s="47" t="s">
        <v>188</v>
      </c>
      <c r="E68" s="47" t="s">
        <v>187</v>
      </c>
      <c r="F68" s="47" t="s">
        <v>26</v>
      </c>
      <c r="G68" s="65" t="s">
        <v>68</v>
      </c>
    </row>
    <row r="69" spans="1:7" ht="9" customHeight="1">
      <c r="A69" s="22"/>
      <c r="B69" s="302"/>
      <c r="C69" s="66"/>
      <c r="D69" s="178"/>
      <c r="E69" s="178"/>
      <c r="F69" s="178"/>
      <c r="G69" s="179">
        <f>D69+F69+E69</f>
        <v>0</v>
      </c>
    </row>
    <row r="70" spans="1:7" ht="9" customHeight="1">
      <c r="A70" s="22"/>
      <c r="B70" s="67"/>
      <c r="C70" s="57"/>
      <c r="D70" s="41"/>
      <c r="E70" s="41"/>
      <c r="F70" s="41"/>
      <c r="G70" s="41"/>
    </row>
    <row r="71" spans="1:7" ht="9" customHeight="1">
      <c r="A71" s="22"/>
      <c r="B71" s="39" t="s">
        <v>189</v>
      </c>
      <c r="C71" s="39"/>
      <c r="D71" s="40">
        <f>(D66*D69+F66*F69+E66*E69)</f>
        <v>0</v>
      </c>
      <c r="E71" s="68"/>
      <c r="F71" s="68"/>
      <c r="G71" s="69"/>
    </row>
    <row r="72" spans="1:7" ht="9" customHeight="1">
      <c r="A72" s="22"/>
      <c r="B72" s="39" t="s">
        <v>190</v>
      </c>
      <c r="C72" s="39"/>
      <c r="D72" s="40">
        <f>(D64*D69+F64*F69+E64*E69)</f>
        <v>0</v>
      </c>
      <c r="E72" s="68"/>
      <c r="F72" s="68"/>
      <c r="G72" s="69">
        <f>F74</f>
        <v>0</v>
      </c>
    </row>
    <row r="73" spans="1:7" ht="9" customHeight="1">
      <c r="A73" s="22"/>
      <c r="B73" s="39"/>
      <c r="C73" s="39"/>
      <c r="D73" s="68"/>
      <c r="E73" s="68"/>
      <c r="F73" s="68"/>
      <c r="G73" s="41"/>
    </row>
    <row r="74" spans="1:7" ht="15" customHeight="1">
      <c r="A74" s="37"/>
      <c r="B74" s="288" t="s">
        <v>200</v>
      </c>
      <c r="C74" s="289"/>
      <c r="D74" s="289"/>
      <c r="E74" s="290"/>
      <c r="F74" s="322">
        <f>(D65*D69+F65*F69+E65*E69)</f>
        <v>0</v>
      </c>
      <c r="G74" s="322"/>
    </row>
    <row r="75" spans="1:7" ht="7.15" customHeight="1"/>
  </sheetData>
  <sheetProtection algorithmName="SHA-512" hashValue="rDeX/N3JIvJcnuhx0Xe0ZAMzgCb/kYZ0FTNbsLF1L65iGp9UxZzP8QP81SjDzEKdfgo/2akRMnVhRFdtDkUPrQ==" saltValue="Huxvhj1sowg0wfNf7Eq7Kg==" spinCount="100000" sheet="1" selectLockedCells="1"/>
  <mergeCells count="66">
    <mergeCell ref="B68:B69"/>
    <mergeCell ref="B74:E74"/>
    <mergeCell ref="F74:G74"/>
    <mergeCell ref="B63:C63"/>
    <mergeCell ref="B52:C52"/>
    <mergeCell ref="B53:C53"/>
    <mergeCell ref="B54:C54"/>
    <mergeCell ref="B55:C55"/>
    <mergeCell ref="B56:C56"/>
    <mergeCell ref="B57:C57"/>
    <mergeCell ref="B58:C58"/>
    <mergeCell ref="B59:C59"/>
    <mergeCell ref="B60:C60"/>
    <mergeCell ref="B61:C61"/>
    <mergeCell ref="B62:C62"/>
    <mergeCell ref="B64:C64"/>
    <mergeCell ref="B65:C65"/>
    <mergeCell ref="B66:C66"/>
    <mergeCell ref="B51:C51"/>
    <mergeCell ref="B40:C40"/>
    <mergeCell ref="B41:C41"/>
    <mergeCell ref="B42:C42"/>
    <mergeCell ref="B43:C43"/>
    <mergeCell ref="B44:C44"/>
    <mergeCell ref="B45:C45"/>
    <mergeCell ref="B46:C46"/>
    <mergeCell ref="B48:C48"/>
    <mergeCell ref="B49:C49"/>
    <mergeCell ref="B50:C50"/>
    <mergeCell ref="B47:C47"/>
    <mergeCell ref="B39:C39"/>
    <mergeCell ref="B28:C28"/>
    <mergeCell ref="B29:C29"/>
    <mergeCell ref="B30:C30"/>
    <mergeCell ref="B31:C31"/>
    <mergeCell ref="B32:C32"/>
    <mergeCell ref="B33:C33"/>
    <mergeCell ref="B34:C34"/>
    <mergeCell ref="B35:C35"/>
    <mergeCell ref="B36:C36"/>
    <mergeCell ref="B37:C37"/>
    <mergeCell ref="B38:C38"/>
    <mergeCell ref="B27:C27"/>
    <mergeCell ref="B13:C13"/>
    <mergeCell ref="B15:C15"/>
    <mergeCell ref="B17:C17"/>
    <mergeCell ref="B18:C18"/>
    <mergeCell ref="B20:C20"/>
    <mergeCell ref="B21:C21"/>
    <mergeCell ref="B22:C22"/>
    <mergeCell ref="B23:C23"/>
    <mergeCell ref="B24:C24"/>
    <mergeCell ref="B25:C25"/>
    <mergeCell ref="B26:C26"/>
    <mergeCell ref="B12:C12"/>
    <mergeCell ref="B1:F1"/>
    <mergeCell ref="C3:G3"/>
    <mergeCell ref="B5:C5"/>
    <mergeCell ref="D5:F5"/>
    <mergeCell ref="B6:C6"/>
    <mergeCell ref="D6:F6"/>
    <mergeCell ref="B7:C7"/>
    <mergeCell ref="D7:F7"/>
    <mergeCell ref="B8:C8"/>
    <mergeCell ref="D8:F8"/>
    <mergeCell ref="B11:C11"/>
  </mergeCells>
  <conditionalFormatting sqref="G69">
    <cfRule type="cellIs" dxfId="2" priority="1" operator="lessThan">
      <formula>100%</formula>
    </cfRule>
    <cfRule type="cellIs" dxfId="1" priority="2" operator="equal">
      <formula>100%</formula>
    </cfRule>
    <cfRule type="cellIs" dxfId="0" priority="3" operator="greaterThan">
      <formula>100%</formula>
    </cfRule>
  </conditionalFormatting>
  <dataValidations count="1">
    <dataValidation type="decimal" allowBlank="1" showInputMessage="1" showErrorMessage="1" errorTitle="Format!" error="Bitte tragen sie eine positive Dezimalzahl, mit höchstens zwei Nachkommastellen ein." sqref="D16:E22 F16:F17 F20:F22 D25:F34 D37:F40 D69:F69 D51:F58 D61:F62 D43:F48" xr:uid="{3417CA34-0306-4EBC-AAAE-52BB34EAB23D}">
      <formula1>0</formula1>
      <formula2>1</formula2>
    </dataValidation>
  </dataValidations>
  <pageMargins left="0.39370078740157483" right="0.11811023622047245" top="0.70866141732283472" bottom="0.59055118110236227" header="0" footer="0.11811023622047245"/>
  <pageSetup paperSize="9" fitToHeight="0" orientation="portrait" r:id="rId1"/>
  <headerFooter scaleWithDoc="0">
    <oddHeader>&amp;R&amp;G</oddHeader>
    <oddFooter>&amp;L&amp;"Arial,Fett"&amp;7Ausschreibung Gebäudereinigung - Pfalztheater
&amp;"Arial,Standard"&amp;F // &amp;A
2026 | Die Weitergabe an Dritte ohne schriftliche Genehmigung des Auftraggebers ist ausdrücklich untersagt.&amp;R&amp;"Arial,Standard"&amp;7Seite &amp;P von &amp;N</oddFooter>
  </headerFooter>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902A6D-AA63-4E6A-8CC9-E49B83D8FD5E}">
  <sheetPr codeName="Tabelle7">
    <tabColor theme="9" tint="-0.499984740745262"/>
  </sheetPr>
  <dimension ref="A1:G65"/>
  <sheetViews>
    <sheetView showGridLines="0" view="pageLayout" zoomScaleNormal="100" workbookViewId="0">
      <selection activeCell="D5" sqref="D5:F5"/>
    </sheetView>
  </sheetViews>
  <sheetFormatPr baseColWidth="10" defaultColWidth="11.28515625" defaultRowHeight="17.100000000000001" customHeight="1"/>
  <cols>
    <col min="1" max="1" width="2.42578125" style="36" customWidth="1"/>
    <col min="2" max="2" width="58.42578125" style="95" customWidth="1"/>
    <col min="3" max="3" width="3.140625" style="95" customWidth="1"/>
    <col min="4" max="4" width="7.140625" style="96" customWidth="1"/>
    <col min="5" max="6" width="7.140625" style="36" customWidth="1"/>
    <col min="7" max="7" width="11.7109375" style="36" customWidth="1"/>
    <col min="8" max="16384" width="11.28515625" style="36"/>
  </cols>
  <sheetData>
    <row r="1" spans="1:7" ht="13.5" customHeight="1">
      <c r="A1" s="175" t="s">
        <v>0</v>
      </c>
      <c r="B1" s="234" t="s">
        <v>119</v>
      </c>
      <c r="C1" s="234"/>
      <c r="D1" s="234"/>
      <c r="E1" s="93"/>
      <c r="F1" s="93"/>
      <c r="G1" s="93"/>
    </row>
    <row r="2" spans="1:7" ht="5.85" customHeight="1">
      <c r="A2" s="94"/>
      <c r="B2" s="92"/>
      <c r="C2" s="92"/>
      <c r="D2" s="92"/>
    </row>
    <row r="3" spans="1:7" customFormat="1" ht="12.75" customHeight="1">
      <c r="A3" s="22"/>
      <c r="B3" s="154" t="s">
        <v>25</v>
      </c>
      <c r="C3" s="319">
        <f>'2.a) GPB'!C3:F3</f>
        <v>0</v>
      </c>
      <c r="D3" s="319"/>
      <c r="E3" s="319"/>
      <c r="F3" s="319"/>
      <c r="G3" s="319"/>
    </row>
    <row r="4" spans="1:7" ht="5.85" customHeight="1"/>
    <row r="5" spans="1:7" ht="9" customHeight="1">
      <c r="B5" s="311" t="s">
        <v>202</v>
      </c>
      <c r="C5" s="312"/>
      <c r="D5" s="313"/>
      <c r="E5" s="313"/>
      <c r="F5" s="313"/>
    </row>
    <row r="6" spans="1:7" ht="9" customHeight="1">
      <c r="A6" s="29"/>
      <c r="B6" s="320" t="s">
        <v>210</v>
      </c>
      <c r="C6" s="321"/>
      <c r="D6" s="313"/>
      <c r="E6" s="313"/>
      <c r="F6" s="313"/>
    </row>
    <row r="7" spans="1:7" ht="9" customHeight="1">
      <c r="A7" s="29"/>
      <c r="B7" s="311" t="s">
        <v>204</v>
      </c>
      <c r="C7" s="312"/>
      <c r="D7" s="313"/>
      <c r="E7" s="313"/>
      <c r="F7" s="313"/>
    </row>
    <row r="8" spans="1:7" ht="9" customHeight="1">
      <c r="A8" s="29"/>
      <c r="B8" s="311" t="s">
        <v>851</v>
      </c>
      <c r="C8" s="312"/>
      <c r="D8" s="313"/>
      <c r="E8" s="313"/>
      <c r="F8" s="313"/>
    </row>
    <row r="9" spans="1:7" ht="9" customHeight="1">
      <c r="A9" s="29"/>
      <c r="B9" s="42"/>
      <c r="C9" s="42"/>
      <c r="D9" s="97"/>
    </row>
    <row r="10" spans="1:7" ht="18" customHeight="1">
      <c r="A10" s="29"/>
      <c r="B10" s="317" t="s">
        <v>122</v>
      </c>
      <c r="C10" s="318"/>
      <c r="D10" s="173"/>
    </row>
    <row r="11" spans="1:7" ht="45" customHeight="1">
      <c r="A11" s="29"/>
      <c r="B11" s="307" t="s">
        <v>876</v>
      </c>
      <c r="C11" s="296"/>
      <c r="D11" s="172">
        <v>1</v>
      </c>
    </row>
    <row r="12" spans="1:7" ht="9" customHeight="1">
      <c r="A12" s="29"/>
      <c r="B12" s="295" t="s">
        <v>220</v>
      </c>
      <c r="C12" s="296"/>
      <c r="D12" s="71"/>
    </row>
    <row r="13" spans="1:7" ht="9" customHeight="1">
      <c r="A13" s="29"/>
      <c r="B13" s="98" t="s">
        <v>209</v>
      </c>
      <c r="C13" s="99"/>
      <c r="D13" s="137"/>
    </row>
    <row r="14" spans="1:7" ht="9" customHeight="1">
      <c r="A14" s="29"/>
      <c r="B14" s="309" t="s">
        <v>28</v>
      </c>
      <c r="C14" s="310"/>
      <c r="D14" s="137"/>
    </row>
    <row r="15" spans="1:7" ht="9" customHeight="1">
      <c r="A15" s="29"/>
      <c r="B15" s="309" t="s">
        <v>29</v>
      </c>
      <c r="C15" s="310"/>
      <c r="D15" s="137"/>
    </row>
    <row r="16" spans="1:7" ht="9" customHeight="1">
      <c r="A16" s="29"/>
      <c r="B16" s="98" t="s">
        <v>205</v>
      </c>
      <c r="C16" s="99"/>
      <c r="D16" s="137"/>
    </row>
    <row r="17" spans="1:4" ht="9" customHeight="1">
      <c r="A17" s="29"/>
      <c r="B17" s="309" t="s">
        <v>30</v>
      </c>
      <c r="C17" s="310"/>
      <c r="D17" s="137"/>
    </row>
    <row r="18" spans="1:4" ht="9" customHeight="1">
      <c r="A18" s="29"/>
      <c r="B18" s="309" t="s">
        <v>31</v>
      </c>
      <c r="C18" s="310"/>
      <c r="D18" s="137"/>
    </row>
    <row r="19" spans="1:4" ht="9" customHeight="1">
      <c r="A19" s="29"/>
      <c r="B19" s="309" t="s">
        <v>32</v>
      </c>
      <c r="C19" s="310"/>
      <c r="D19" s="137"/>
    </row>
    <row r="20" spans="1:4" ht="9" customHeight="1">
      <c r="A20" s="29"/>
      <c r="B20" s="291" t="s">
        <v>33</v>
      </c>
      <c r="C20" s="292"/>
      <c r="D20" s="72">
        <f>SUM(D13:D19)</f>
        <v>0</v>
      </c>
    </row>
    <row r="21" spans="1:4" ht="9" customHeight="1">
      <c r="A21" s="29"/>
      <c r="B21" s="295" t="s">
        <v>111</v>
      </c>
      <c r="C21" s="296"/>
      <c r="D21" s="73"/>
    </row>
    <row r="22" spans="1:4" ht="9" customHeight="1">
      <c r="A22" s="29"/>
      <c r="B22" s="303" t="s">
        <v>34</v>
      </c>
      <c r="C22" s="304"/>
      <c r="D22" s="137"/>
    </row>
    <row r="23" spans="1:4" ht="9" customHeight="1">
      <c r="A23" s="29"/>
      <c r="B23" s="303" t="s">
        <v>35</v>
      </c>
      <c r="C23" s="304"/>
      <c r="D23" s="137"/>
    </row>
    <row r="24" spans="1:4" ht="9" customHeight="1">
      <c r="A24" s="29"/>
      <c r="B24" s="303" t="s">
        <v>36</v>
      </c>
      <c r="C24" s="304"/>
      <c r="D24" s="137"/>
    </row>
    <row r="25" spans="1:4" ht="9" customHeight="1">
      <c r="A25" s="29"/>
      <c r="B25" s="303" t="s">
        <v>37</v>
      </c>
      <c r="C25" s="304"/>
      <c r="D25" s="137"/>
    </row>
    <row r="26" spans="1:4" ht="9" customHeight="1">
      <c r="A26" s="29"/>
      <c r="B26" s="303" t="s">
        <v>211</v>
      </c>
      <c r="C26" s="304"/>
      <c r="D26" s="137"/>
    </row>
    <row r="27" spans="1:4" ht="9" customHeight="1">
      <c r="A27" s="29"/>
      <c r="B27" s="303" t="s">
        <v>39</v>
      </c>
      <c r="C27" s="304"/>
      <c r="D27" s="137"/>
    </row>
    <row r="28" spans="1:4" ht="9" customHeight="1">
      <c r="A28" s="29"/>
      <c r="B28" s="303" t="s">
        <v>40</v>
      </c>
      <c r="C28" s="304"/>
      <c r="D28" s="137"/>
    </row>
    <row r="29" spans="1:4" ht="9" customHeight="1">
      <c r="A29" s="29"/>
      <c r="B29" s="303" t="s">
        <v>41</v>
      </c>
      <c r="C29" s="304"/>
      <c r="D29" s="137"/>
    </row>
    <row r="30" spans="1:4" ht="9" customHeight="1">
      <c r="A30" s="29"/>
      <c r="B30" s="303" t="s">
        <v>137</v>
      </c>
      <c r="C30" s="304"/>
      <c r="D30" s="137"/>
    </row>
    <row r="31" spans="1:4" ht="9" customHeight="1">
      <c r="A31" s="29"/>
      <c r="B31" s="303" t="s">
        <v>138</v>
      </c>
      <c r="C31" s="304"/>
      <c r="D31" s="137"/>
    </row>
    <row r="32" spans="1:4" ht="9" customHeight="1">
      <c r="A32" s="29"/>
      <c r="B32" s="291" t="s">
        <v>140</v>
      </c>
      <c r="C32" s="292"/>
      <c r="D32" s="72">
        <f>SUM(D20:D31)</f>
        <v>0</v>
      </c>
    </row>
    <row r="33" spans="1:4" ht="9" customHeight="1">
      <c r="A33" s="29"/>
      <c r="B33" s="307" t="s">
        <v>42</v>
      </c>
      <c r="C33" s="308"/>
      <c r="D33" s="74"/>
    </row>
    <row r="34" spans="1:4" ht="9" customHeight="1">
      <c r="A34" s="29"/>
      <c r="B34" s="303" t="s">
        <v>69</v>
      </c>
      <c r="C34" s="304"/>
      <c r="D34" s="137"/>
    </row>
    <row r="35" spans="1:4" ht="9" customHeight="1">
      <c r="A35" s="29"/>
      <c r="B35" s="303" t="s">
        <v>70</v>
      </c>
      <c r="C35" s="304"/>
      <c r="D35" s="137"/>
    </row>
    <row r="36" spans="1:4" ht="9" customHeight="1">
      <c r="A36" s="29"/>
      <c r="B36" s="305" t="s">
        <v>43</v>
      </c>
      <c r="C36" s="306"/>
      <c r="D36" s="72">
        <f>SUM(D34:D35)+D32+D11</f>
        <v>1</v>
      </c>
    </row>
    <row r="37" spans="1:4" ht="9" customHeight="1">
      <c r="A37" s="29"/>
      <c r="B37" s="307" t="s">
        <v>44</v>
      </c>
      <c r="C37" s="308"/>
      <c r="D37" s="74"/>
    </row>
    <row r="38" spans="1:4" ht="9" customHeight="1">
      <c r="A38" s="29"/>
      <c r="B38" s="303" t="s">
        <v>71</v>
      </c>
      <c r="C38" s="304"/>
      <c r="D38" s="137"/>
    </row>
    <row r="39" spans="1:4" ht="9" customHeight="1">
      <c r="A39" s="29"/>
      <c r="B39" s="303" t="s">
        <v>72</v>
      </c>
      <c r="C39" s="304"/>
      <c r="D39" s="137"/>
    </row>
    <row r="40" spans="1:4" ht="9" customHeight="1">
      <c r="A40" s="29"/>
      <c r="B40" s="303" t="s">
        <v>73</v>
      </c>
      <c r="C40" s="304"/>
      <c r="D40" s="137"/>
    </row>
    <row r="41" spans="1:4" ht="9" customHeight="1">
      <c r="A41" s="29"/>
      <c r="B41" s="303" t="s">
        <v>74</v>
      </c>
      <c r="C41" s="304"/>
      <c r="D41" s="137"/>
    </row>
    <row r="42" spans="1:4" ht="9" customHeight="1">
      <c r="A42" s="29"/>
      <c r="B42" s="305" t="s">
        <v>49</v>
      </c>
      <c r="C42" s="306"/>
      <c r="D42" s="72">
        <f>SUM(D38:D41)</f>
        <v>0</v>
      </c>
    </row>
    <row r="43" spans="1:4" ht="9" customHeight="1">
      <c r="A43" s="29"/>
      <c r="B43" s="307" t="s">
        <v>50</v>
      </c>
      <c r="C43" s="308"/>
      <c r="D43" s="76"/>
    </row>
    <row r="44" spans="1:4" ht="9" customHeight="1">
      <c r="A44" s="29"/>
      <c r="B44" s="303" t="s">
        <v>75</v>
      </c>
      <c r="C44" s="304"/>
      <c r="D44" s="137"/>
    </row>
    <row r="45" spans="1:4" ht="9" customHeight="1">
      <c r="A45" s="29"/>
      <c r="B45" s="303" t="s">
        <v>76</v>
      </c>
      <c r="C45" s="304"/>
      <c r="D45" s="137"/>
    </row>
    <row r="46" spans="1:4" ht="9" customHeight="1">
      <c r="A46" s="29"/>
      <c r="B46" s="303" t="s">
        <v>77</v>
      </c>
      <c r="C46" s="304"/>
      <c r="D46" s="137"/>
    </row>
    <row r="47" spans="1:4" ht="9" customHeight="1">
      <c r="A47" s="29"/>
      <c r="B47" s="303" t="s">
        <v>78</v>
      </c>
      <c r="C47" s="304"/>
      <c r="D47" s="137"/>
    </row>
    <row r="48" spans="1:4" ht="9" customHeight="1">
      <c r="A48" s="29"/>
      <c r="B48" s="303" t="s">
        <v>79</v>
      </c>
      <c r="C48" s="304"/>
      <c r="D48" s="137"/>
    </row>
    <row r="49" spans="1:6" ht="9" customHeight="1">
      <c r="A49" s="29"/>
      <c r="B49" s="291" t="s">
        <v>59</v>
      </c>
      <c r="C49" s="292"/>
      <c r="D49" s="72">
        <f>SUM(D44:D48)</f>
        <v>0</v>
      </c>
    </row>
    <row r="50" spans="1:6" ht="9" customHeight="1">
      <c r="A50" s="29"/>
      <c r="B50" s="293" t="s">
        <v>60</v>
      </c>
      <c r="C50" s="294"/>
      <c r="D50" s="72">
        <f>D36+D42+D49</f>
        <v>1</v>
      </c>
    </row>
    <row r="51" spans="1:6" ht="9" customHeight="1">
      <c r="A51" s="29"/>
      <c r="B51" s="295" t="s">
        <v>61</v>
      </c>
      <c r="C51" s="296"/>
      <c r="D51" s="137"/>
    </row>
    <row r="52" spans="1:6" ht="9" customHeight="1">
      <c r="A52" s="29"/>
      <c r="B52" s="295" t="s">
        <v>62</v>
      </c>
      <c r="C52" s="296"/>
      <c r="D52" s="137"/>
    </row>
    <row r="53" spans="1:6" ht="9" customHeight="1">
      <c r="A53" s="29"/>
      <c r="B53" s="295" t="s">
        <v>63</v>
      </c>
      <c r="C53" s="296"/>
      <c r="D53" s="72">
        <f>SUM(D50:D52)</f>
        <v>1</v>
      </c>
    </row>
    <row r="54" spans="1:6" ht="9" customHeight="1">
      <c r="A54" s="29"/>
      <c r="B54" s="295" t="s">
        <v>64</v>
      </c>
      <c r="C54" s="296"/>
      <c r="D54" s="72">
        <f>D53-D11</f>
        <v>0</v>
      </c>
    </row>
    <row r="55" spans="1:6" ht="9" customHeight="1">
      <c r="A55" s="29"/>
      <c r="B55" s="295" t="s">
        <v>65</v>
      </c>
      <c r="C55" s="296"/>
      <c r="D55" s="60">
        <f>$D$10*D53</f>
        <v>0</v>
      </c>
    </row>
    <row r="56" spans="1:6" ht="9" customHeight="1">
      <c r="A56" s="29"/>
      <c r="B56" s="324" t="s">
        <v>66</v>
      </c>
      <c r="C56" s="325"/>
      <c r="D56" s="72">
        <f>D36/D53</f>
        <v>1</v>
      </c>
    </row>
    <row r="57" spans="1:6" s="27" customFormat="1" ht="9" customHeight="1">
      <c r="A57" s="29"/>
      <c r="B57" s="75"/>
      <c r="C57" s="75"/>
      <c r="D57" s="77"/>
      <c r="E57" s="36"/>
      <c r="F57" s="36"/>
    </row>
    <row r="58" spans="1:6" s="27" customFormat="1" ht="15" customHeight="1">
      <c r="A58" s="29"/>
      <c r="B58" s="323" t="s">
        <v>130</v>
      </c>
      <c r="C58" s="323"/>
      <c r="D58" s="174">
        <f>($D$10*D53)</f>
        <v>0</v>
      </c>
      <c r="E58" s="36"/>
      <c r="F58" s="36"/>
    </row>
    <row r="59" spans="1:6" ht="9" customHeight="1"/>
    <row r="60" spans="1:6" ht="9" customHeight="1"/>
    <row r="61" spans="1:6" ht="9" customHeight="1"/>
    <row r="65" ht="5.85" customHeight="1"/>
  </sheetData>
  <sheetProtection algorithmName="SHA-512" hashValue="mq1NUmq6NzwqKEm31Sp8qzMsWPxC/S9WT2wrTPXyRz4XyPn+04/nmO9DOAbbDpA6wsckl0LGz82Gshe8ceAvjg==" saltValue="1UO3MLQy2uCxM/yACKOH9g==" spinCount="100000" sheet="1" selectLockedCells="1"/>
  <mergeCells count="56">
    <mergeCell ref="B47:C47"/>
    <mergeCell ref="B48:C48"/>
    <mergeCell ref="B49:C49"/>
    <mergeCell ref="B44:C44"/>
    <mergeCell ref="B45:C45"/>
    <mergeCell ref="B46:C46"/>
    <mergeCell ref="B58:C58"/>
    <mergeCell ref="B53:C53"/>
    <mergeCell ref="B54:C54"/>
    <mergeCell ref="B56:C56"/>
    <mergeCell ref="B50:C50"/>
    <mergeCell ref="B51:C51"/>
    <mergeCell ref="B52:C52"/>
    <mergeCell ref="B55:C55"/>
    <mergeCell ref="B42:C42"/>
    <mergeCell ref="B43:C43"/>
    <mergeCell ref="B38:C38"/>
    <mergeCell ref="B39:C39"/>
    <mergeCell ref="B40:C40"/>
    <mergeCell ref="B41:C41"/>
    <mergeCell ref="B35:C35"/>
    <mergeCell ref="B36:C36"/>
    <mergeCell ref="B37:C37"/>
    <mergeCell ref="B32:C32"/>
    <mergeCell ref="B33:C33"/>
    <mergeCell ref="B34:C34"/>
    <mergeCell ref="B29:C29"/>
    <mergeCell ref="B30:C30"/>
    <mergeCell ref="B31:C31"/>
    <mergeCell ref="B26:C26"/>
    <mergeCell ref="B27:C27"/>
    <mergeCell ref="B28:C28"/>
    <mergeCell ref="B23:C23"/>
    <mergeCell ref="B24:C24"/>
    <mergeCell ref="B25:C25"/>
    <mergeCell ref="B17:C17"/>
    <mergeCell ref="B14:C14"/>
    <mergeCell ref="B15:C15"/>
    <mergeCell ref="B20:C20"/>
    <mergeCell ref="B21:C21"/>
    <mergeCell ref="B22:C22"/>
    <mergeCell ref="B18:C18"/>
    <mergeCell ref="B19:C19"/>
    <mergeCell ref="B1:D1"/>
    <mergeCell ref="B5:C5"/>
    <mergeCell ref="B6:C6"/>
    <mergeCell ref="C3:G3"/>
    <mergeCell ref="D5:F5"/>
    <mergeCell ref="D6:F6"/>
    <mergeCell ref="D7:F7"/>
    <mergeCell ref="D8:F8"/>
    <mergeCell ref="B11:C11"/>
    <mergeCell ref="B12:C12"/>
    <mergeCell ref="B7:C7"/>
    <mergeCell ref="B8:C8"/>
    <mergeCell ref="B10:C10"/>
  </mergeCells>
  <dataValidations count="1">
    <dataValidation type="decimal" allowBlank="1" showInputMessage="1" showErrorMessage="1" errorTitle="Format!" error="Bitte tragen sie eine positive Dezimalzahl, mit höchstens zwei Nachkommastellen ein." sqref="D13:D19 D22:D31 D34:D35 D38:D41 D44:D48 D51:D52" xr:uid="{3EE20D20-CDD8-4747-9CE3-90E2B770D857}">
      <formula1>0</formula1>
      <formula2>1</formula2>
    </dataValidation>
  </dataValidations>
  <pageMargins left="0.39370078740157483" right="0.11811023622047245" top="0.70866141732283472" bottom="0.59055118110236227" header="0" footer="0.11811023622047245"/>
  <pageSetup paperSize="9" fitToHeight="0" orientation="portrait" r:id="rId1"/>
  <headerFooter scaleWithDoc="0">
    <oddHeader>&amp;R&amp;G</oddHeader>
    <oddFooter>&amp;L&amp;"Arial,Fett"&amp;7Ausschreibung Gebäudereinigung - Pfalztheater
&amp;"Arial,Standard"&amp;F // &amp;A
2026 | Die Weitergabe an Dritte ohne schriftliche Genehmigung des Auftraggebers ist ausdrücklich untersagt.&amp;R&amp;"Arial,Standard"&amp;7Seite &amp;P von &amp;N</oddFooter>
  </headerFooter>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46095-2164-47E5-B595-C8775612D83D}">
  <sheetPr codeName="Tabelle8">
    <tabColor theme="0"/>
  </sheetPr>
  <dimension ref="A1:D98"/>
  <sheetViews>
    <sheetView showGridLines="0" view="pageLayout" zoomScaleNormal="100" workbookViewId="0">
      <selection activeCell="B3" sqref="B3"/>
    </sheetView>
  </sheetViews>
  <sheetFormatPr baseColWidth="10" defaultColWidth="11.42578125" defaultRowHeight="17.100000000000001" customHeight="1"/>
  <cols>
    <col min="1" max="1" width="3.28515625" style="2" customWidth="1"/>
    <col min="2" max="2" width="25" style="184" customWidth="1"/>
    <col min="3" max="3" width="38.140625" style="2" customWidth="1"/>
    <col min="4" max="4" width="28.85546875" style="2" customWidth="1"/>
    <col min="5" max="16384" width="11.42578125" style="2"/>
  </cols>
  <sheetData>
    <row r="1" spans="1:4" ht="13.5" customHeight="1">
      <c r="A1" s="175" t="s">
        <v>0</v>
      </c>
      <c r="B1" s="220" t="s">
        <v>796</v>
      </c>
      <c r="C1" s="3"/>
      <c r="D1" s="30"/>
    </row>
    <row r="2" spans="1:4" ht="5.25" customHeight="1"/>
    <row r="3" spans="1:4" ht="25.5" customHeight="1">
      <c r="B3" s="185" t="s">
        <v>80</v>
      </c>
      <c r="C3" s="31" t="s">
        <v>81</v>
      </c>
      <c r="D3" s="32" t="s">
        <v>82</v>
      </c>
    </row>
    <row r="4" spans="1:4" ht="17.100000000000001" customHeight="1">
      <c r="B4" s="33" t="s">
        <v>87</v>
      </c>
      <c r="C4" s="34">
        <v>1</v>
      </c>
      <c r="D4" s="34">
        <v>52</v>
      </c>
    </row>
    <row r="5" spans="1:4" ht="16.350000000000001" customHeight="1"/>
    <row r="6" spans="1:4" ht="16.350000000000001" customHeight="1">
      <c r="B6" s="326" t="s">
        <v>798</v>
      </c>
      <c r="C6" s="326"/>
      <c r="D6" s="326"/>
    </row>
    <row r="7" spans="1:4" ht="16.350000000000001" customHeight="1">
      <c r="B7" s="326"/>
      <c r="C7" s="326"/>
      <c r="D7" s="326"/>
    </row>
    <row r="8" spans="1:4" ht="16.350000000000001" customHeight="1">
      <c r="B8" s="326"/>
      <c r="C8" s="326"/>
      <c r="D8" s="326"/>
    </row>
    <row r="9" spans="1:4" ht="16.350000000000001" customHeight="1">
      <c r="B9" s="326"/>
      <c r="C9" s="326"/>
      <c r="D9" s="326"/>
    </row>
    <row r="10" spans="1:4" ht="16.350000000000001" customHeight="1">
      <c r="B10" s="326"/>
      <c r="C10" s="326"/>
      <c r="D10" s="326"/>
    </row>
    <row r="11" spans="1:4" ht="16.350000000000001" customHeight="1">
      <c r="B11" s="326"/>
      <c r="C11" s="326"/>
      <c r="D11" s="326"/>
    </row>
    <row r="12" spans="1:4" ht="16.350000000000001" customHeight="1">
      <c r="B12" s="326"/>
      <c r="C12" s="326"/>
      <c r="D12" s="326"/>
    </row>
    <row r="13" spans="1:4" ht="16.350000000000001" customHeight="1">
      <c r="B13" s="326"/>
      <c r="C13" s="326"/>
      <c r="D13" s="326"/>
    </row>
    <row r="14" spans="1:4" ht="16.350000000000001" customHeight="1">
      <c r="B14" s="326"/>
      <c r="C14" s="326"/>
      <c r="D14" s="326"/>
    </row>
    <row r="15" spans="1:4" ht="16.350000000000001" customHeight="1">
      <c r="B15" s="326"/>
      <c r="C15" s="326"/>
      <c r="D15" s="326"/>
    </row>
    <row r="16" spans="1:4" ht="16.350000000000001" customHeight="1">
      <c r="B16" s="326"/>
      <c r="C16" s="326"/>
      <c r="D16" s="326"/>
    </row>
    <row r="17" spans="1:4" ht="16.350000000000001" customHeight="1">
      <c r="B17" s="326"/>
      <c r="C17" s="326"/>
      <c r="D17" s="326"/>
    </row>
    <row r="18" spans="1:4" ht="16.350000000000001" customHeight="1">
      <c r="B18" s="218"/>
      <c r="C18" s="218"/>
      <c r="D18" s="218"/>
    </row>
    <row r="19" spans="1:4" ht="16.350000000000001" customHeight="1">
      <c r="B19" s="219"/>
      <c r="C19" s="219"/>
      <c r="D19" s="219"/>
    </row>
    <row r="20" spans="1:4" ht="13.5" customHeight="1">
      <c r="A20" s="175" t="s">
        <v>0</v>
      </c>
      <c r="B20" s="220" t="s">
        <v>797</v>
      </c>
      <c r="C20" s="3"/>
      <c r="D20" s="30"/>
    </row>
    <row r="21" spans="1:4" ht="5.25" customHeight="1"/>
    <row r="22" spans="1:4" ht="25.5" customHeight="1">
      <c r="B22" s="185" t="s">
        <v>80</v>
      </c>
      <c r="C22" s="31" t="s">
        <v>81</v>
      </c>
      <c r="D22" s="32" t="s">
        <v>82</v>
      </c>
    </row>
    <row r="23" spans="1:4" ht="16.350000000000001" customHeight="1">
      <c r="B23" s="33" t="s">
        <v>83</v>
      </c>
      <c r="C23" s="34" t="s">
        <v>84</v>
      </c>
      <c r="D23" s="34">
        <v>0</v>
      </c>
    </row>
    <row r="24" spans="1:4" ht="16.350000000000001" customHeight="1">
      <c r="B24" s="33" t="s">
        <v>87</v>
      </c>
      <c r="C24" s="34">
        <v>1</v>
      </c>
      <c r="D24" s="34">
        <v>50</v>
      </c>
    </row>
    <row r="25" spans="1:4" ht="17.100000000000001" customHeight="1">
      <c r="B25" s="33" t="s">
        <v>88</v>
      </c>
      <c r="C25" s="34">
        <v>2</v>
      </c>
      <c r="D25" s="34">
        <v>100</v>
      </c>
    </row>
    <row r="26" spans="1:4" ht="17.100000000000001" customHeight="1">
      <c r="B26" s="33" t="s">
        <v>90</v>
      </c>
      <c r="C26" s="34">
        <v>5</v>
      </c>
      <c r="D26" s="34">
        <v>242</v>
      </c>
    </row>
    <row r="27" spans="1:4" ht="16.350000000000001" customHeight="1"/>
    <row r="28" spans="1:4" ht="16.350000000000001" customHeight="1">
      <c r="B28" s="336" t="s">
        <v>877</v>
      </c>
      <c r="C28" s="328"/>
      <c r="D28" s="329"/>
    </row>
    <row r="29" spans="1:4" ht="16.350000000000001" customHeight="1">
      <c r="B29" s="330"/>
      <c r="C29" s="331"/>
      <c r="D29" s="332"/>
    </row>
    <row r="30" spans="1:4" ht="16.350000000000001" customHeight="1">
      <c r="B30" s="330"/>
      <c r="C30" s="331"/>
      <c r="D30" s="332"/>
    </row>
    <row r="31" spans="1:4" ht="16.350000000000001" customHeight="1">
      <c r="B31" s="330"/>
      <c r="C31" s="331"/>
      <c r="D31" s="332"/>
    </row>
    <row r="32" spans="1:4" ht="16.350000000000001" customHeight="1">
      <c r="B32" s="330"/>
      <c r="C32" s="331"/>
      <c r="D32" s="332"/>
    </row>
    <row r="33" spans="1:4" ht="16.350000000000001" customHeight="1">
      <c r="B33" s="330"/>
      <c r="C33" s="331"/>
      <c r="D33" s="332"/>
    </row>
    <row r="34" spans="1:4" ht="16.350000000000001" customHeight="1">
      <c r="B34" s="330"/>
      <c r="C34" s="331"/>
      <c r="D34" s="332"/>
    </row>
    <row r="35" spans="1:4" ht="16.350000000000001" customHeight="1">
      <c r="B35" s="330"/>
      <c r="C35" s="331"/>
      <c r="D35" s="332"/>
    </row>
    <row r="36" spans="1:4" ht="16.350000000000001" customHeight="1">
      <c r="B36" s="330"/>
      <c r="C36" s="331"/>
      <c r="D36" s="332"/>
    </row>
    <row r="37" spans="1:4" ht="16.350000000000001" customHeight="1">
      <c r="B37" s="330"/>
      <c r="C37" s="331"/>
      <c r="D37" s="332"/>
    </row>
    <row r="38" spans="1:4" ht="16.350000000000001" customHeight="1">
      <c r="B38" s="330"/>
      <c r="C38" s="331"/>
      <c r="D38" s="332"/>
    </row>
    <row r="39" spans="1:4" ht="16.350000000000001" customHeight="1">
      <c r="B39" s="333"/>
      <c r="C39" s="334"/>
      <c r="D39" s="335"/>
    </row>
    <row r="40" spans="1:4" ht="16.350000000000001" customHeight="1">
      <c r="B40" s="219"/>
      <c r="C40" s="219"/>
      <c r="D40" s="219"/>
    </row>
    <row r="41" spans="1:4" ht="16.350000000000001" customHeight="1">
      <c r="B41" s="219"/>
      <c r="C41" s="219"/>
      <c r="D41" s="219"/>
    </row>
    <row r="42" spans="1:4" ht="16.350000000000001" customHeight="1">
      <c r="B42" s="219"/>
      <c r="C42" s="219"/>
      <c r="D42" s="219"/>
    </row>
    <row r="43" spans="1:4" ht="16.350000000000001" customHeight="1">
      <c r="B43" s="219"/>
      <c r="C43" s="219"/>
      <c r="D43" s="219"/>
    </row>
    <row r="44" spans="1:4" ht="16.350000000000001" customHeight="1">
      <c r="B44" s="219"/>
      <c r="C44" s="219"/>
      <c r="D44" s="219"/>
    </row>
    <row r="45" spans="1:4" ht="16.350000000000001" customHeight="1">
      <c r="B45" s="219"/>
      <c r="C45" s="219"/>
      <c r="D45" s="219"/>
    </row>
    <row r="46" spans="1:4" ht="16.350000000000001" customHeight="1">
      <c r="B46" s="219"/>
      <c r="C46" s="219"/>
      <c r="D46" s="219"/>
    </row>
    <row r="47" spans="1:4" ht="16.350000000000001" customHeight="1"/>
    <row r="48" spans="1:4" ht="17.100000000000001" customHeight="1">
      <c r="A48" s="175" t="s">
        <v>0</v>
      </c>
      <c r="B48" s="220" t="s">
        <v>838</v>
      </c>
      <c r="C48" s="3"/>
      <c r="D48" s="30"/>
    </row>
    <row r="50" spans="2:4" ht="17.100000000000001" customHeight="1">
      <c r="B50" s="185" t="s">
        <v>80</v>
      </c>
      <c r="C50" s="31" t="s">
        <v>81</v>
      </c>
      <c r="D50" s="32" t="s">
        <v>82</v>
      </c>
    </row>
    <row r="51" spans="2:4" ht="17.100000000000001" customHeight="1">
      <c r="B51" s="33" t="s">
        <v>83</v>
      </c>
      <c r="C51" s="34" t="s">
        <v>84</v>
      </c>
      <c r="D51" s="34">
        <v>0</v>
      </c>
    </row>
    <row r="52" spans="2:4" ht="17.100000000000001" customHeight="1">
      <c r="B52" s="33" t="s">
        <v>87</v>
      </c>
      <c r="C52" s="34">
        <v>1</v>
      </c>
      <c r="D52" s="34">
        <v>48</v>
      </c>
    </row>
    <row r="53" spans="2:4" ht="17.100000000000001" customHeight="1">
      <c r="B53" s="33" t="s">
        <v>88</v>
      </c>
      <c r="C53" s="34">
        <v>2</v>
      </c>
      <c r="D53" s="34">
        <v>96</v>
      </c>
    </row>
    <row r="54" spans="2:4" ht="17.100000000000001" customHeight="1">
      <c r="B54" s="33" t="s">
        <v>90</v>
      </c>
      <c r="C54" s="34">
        <v>5</v>
      </c>
      <c r="D54" s="34">
        <v>232</v>
      </c>
    </row>
    <row r="56" spans="2:4" ht="17.100000000000001" customHeight="1">
      <c r="B56" s="327" t="s">
        <v>840</v>
      </c>
      <c r="C56" s="328"/>
      <c r="D56" s="329"/>
    </row>
    <row r="57" spans="2:4" ht="17.100000000000001" customHeight="1">
      <c r="B57" s="330"/>
      <c r="C57" s="331"/>
      <c r="D57" s="332"/>
    </row>
    <row r="58" spans="2:4" ht="17.100000000000001" customHeight="1">
      <c r="B58" s="330"/>
      <c r="C58" s="331"/>
      <c r="D58" s="332"/>
    </row>
    <row r="59" spans="2:4" ht="17.100000000000001" customHeight="1">
      <c r="B59" s="330"/>
      <c r="C59" s="331"/>
      <c r="D59" s="332"/>
    </row>
    <row r="60" spans="2:4" ht="17.100000000000001" customHeight="1">
      <c r="B60" s="330"/>
      <c r="C60" s="331"/>
      <c r="D60" s="332"/>
    </row>
    <row r="61" spans="2:4" ht="17.100000000000001" customHeight="1">
      <c r="B61" s="330"/>
      <c r="C61" s="331"/>
      <c r="D61" s="332"/>
    </row>
    <row r="62" spans="2:4" ht="17.100000000000001" customHeight="1">
      <c r="B62" s="330"/>
      <c r="C62" s="331"/>
      <c r="D62" s="332"/>
    </row>
    <row r="63" spans="2:4" ht="17.100000000000001" customHeight="1">
      <c r="B63" s="330"/>
      <c r="C63" s="331"/>
      <c r="D63" s="332"/>
    </row>
    <row r="64" spans="2:4" ht="17.100000000000001" customHeight="1">
      <c r="B64" s="330"/>
      <c r="C64" s="331"/>
      <c r="D64" s="332"/>
    </row>
    <row r="65" spans="1:4" ht="17.100000000000001" customHeight="1">
      <c r="B65" s="330"/>
      <c r="C65" s="331"/>
      <c r="D65" s="332"/>
    </row>
    <row r="66" spans="1:4" ht="17.100000000000001" customHeight="1">
      <c r="B66" s="330"/>
      <c r="C66" s="331"/>
      <c r="D66" s="332"/>
    </row>
    <row r="67" spans="1:4" ht="17.100000000000001" customHeight="1">
      <c r="B67" s="333"/>
      <c r="C67" s="334"/>
      <c r="D67" s="335"/>
    </row>
    <row r="69" spans="1:4" ht="16.350000000000001" customHeight="1"/>
    <row r="70" spans="1:4" ht="13.5" customHeight="1">
      <c r="A70" s="175" t="s">
        <v>0</v>
      </c>
      <c r="B70" s="220" t="s">
        <v>839</v>
      </c>
      <c r="C70" s="3"/>
      <c r="D70" s="30"/>
    </row>
    <row r="71" spans="1:4" ht="5.25" customHeight="1"/>
    <row r="72" spans="1:4" ht="25.5" customHeight="1">
      <c r="B72" s="185" t="s">
        <v>80</v>
      </c>
      <c r="C72" s="31" t="s">
        <v>81</v>
      </c>
      <c r="D72" s="32" t="s">
        <v>82</v>
      </c>
    </row>
    <row r="73" spans="1:4" ht="16.350000000000001" customHeight="1">
      <c r="B73" s="33" t="s">
        <v>83</v>
      </c>
      <c r="C73" s="34" t="s">
        <v>84</v>
      </c>
      <c r="D73" s="34">
        <v>0</v>
      </c>
    </row>
    <row r="74" spans="1:4" ht="16.350000000000001" customHeight="1">
      <c r="B74" s="33" t="s">
        <v>799</v>
      </c>
      <c r="C74" s="34" t="s">
        <v>659</v>
      </c>
      <c r="D74" s="34">
        <v>4</v>
      </c>
    </row>
    <row r="75" spans="1:4" ht="17.100000000000001" customHeight="1">
      <c r="B75" s="33" t="s">
        <v>85</v>
      </c>
      <c r="C75" s="34" t="s">
        <v>86</v>
      </c>
      <c r="D75" s="34">
        <v>11</v>
      </c>
    </row>
    <row r="76" spans="1:4" ht="17.100000000000001" customHeight="1">
      <c r="B76" s="33" t="s">
        <v>87</v>
      </c>
      <c r="C76" s="34">
        <v>1</v>
      </c>
      <c r="D76" s="34">
        <v>46</v>
      </c>
    </row>
    <row r="77" spans="1:4" ht="17.100000000000001" customHeight="1">
      <c r="B77" s="33" t="s">
        <v>88</v>
      </c>
      <c r="C77" s="34">
        <v>2</v>
      </c>
      <c r="D77" s="34">
        <v>92</v>
      </c>
    </row>
    <row r="78" spans="1:4" ht="17.100000000000001" customHeight="1">
      <c r="B78" s="33" t="s">
        <v>89</v>
      </c>
      <c r="C78" s="34">
        <v>3</v>
      </c>
      <c r="D78" s="34">
        <v>138</v>
      </c>
    </row>
    <row r="79" spans="1:4" ht="17.100000000000001" customHeight="1">
      <c r="B79" s="33" t="s">
        <v>90</v>
      </c>
      <c r="C79" s="34">
        <v>5</v>
      </c>
      <c r="D79" s="34">
        <v>222</v>
      </c>
    </row>
    <row r="80" spans="1:4" ht="17.100000000000001" customHeight="1">
      <c r="B80" s="33" t="s">
        <v>242</v>
      </c>
      <c r="C80" s="34">
        <v>6</v>
      </c>
      <c r="D80" s="34">
        <v>268</v>
      </c>
    </row>
    <row r="81" spans="2:4" ht="16.350000000000001" customHeight="1"/>
    <row r="82" spans="2:4" ht="16.350000000000001" customHeight="1">
      <c r="B82" s="327" t="s">
        <v>854</v>
      </c>
      <c r="C82" s="328"/>
      <c r="D82" s="329"/>
    </row>
    <row r="83" spans="2:4" ht="16.350000000000001" customHeight="1">
      <c r="B83" s="330"/>
      <c r="C83" s="331"/>
      <c r="D83" s="332"/>
    </row>
    <row r="84" spans="2:4" ht="16.350000000000001" customHeight="1">
      <c r="B84" s="330"/>
      <c r="C84" s="331"/>
      <c r="D84" s="332"/>
    </row>
    <row r="85" spans="2:4" ht="16.350000000000001" customHeight="1">
      <c r="B85" s="330"/>
      <c r="C85" s="331"/>
      <c r="D85" s="332"/>
    </row>
    <row r="86" spans="2:4" ht="16.350000000000001" customHeight="1">
      <c r="B86" s="330"/>
      <c r="C86" s="331"/>
      <c r="D86" s="332"/>
    </row>
    <row r="87" spans="2:4" ht="16.350000000000001" customHeight="1">
      <c r="B87" s="330"/>
      <c r="C87" s="331"/>
      <c r="D87" s="332"/>
    </row>
    <row r="88" spans="2:4" ht="16.350000000000001" customHeight="1">
      <c r="B88" s="330"/>
      <c r="C88" s="331"/>
      <c r="D88" s="332"/>
    </row>
    <row r="89" spans="2:4" ht="16.350000000000001" customHeight="1">
      <c r="B89" s="330"/>
      <c r="C89" s="331"/>
      <c r="D89" s="332"/>
    </row>
    <row r="90" spans="2:4" ht="16.350000000000001" customHeight="1">
      <c r="B90" s="330"/>
      <c r="C90" s="331"/>
      <c r="D90" s="332"/>
    </row>
    <row r="91" spans="2:4" ht="16.350000000000001" customHeight="1">
      <c r="B91" s="330"/>
      <c r="C91" s="331"/>
      <c r="D91" s="332"/>
    </row>
    <row r="92" spans="2:4" ht="16.350000000000001" customHeight="1">
      <c r="B92" s="330"/>
      <c r="C92" s="331"/>
      <c r="D92" s="332"/>
    </row>
    <row r="93" spans="2:4" ht="16.350000000000001" customHeight="1">
      <c r="B93" s="333"/>
      <c r="C93" s="334"/>
      <c r="D93" s="335"/>
    </row>
    <row r="94" spans="2:4" ht="16.350000000000001" customHeight="1">
      <c r="B94" s="219"/>
      <c r="C94" s="219"/>
      <c r="D94" s="219"/>
    </row>
    <row r="95" spans="2:4" ht="16.350000000000001" customHeight="1">
      <c r="B95" s="219"/>
      <c r="C95" s="219"/>
      <c r="D95" s="219"/>
    </row>
    <row r="96" spans="2:4" ht="16.350000000000001" customHeight="1">
      <c r="B96" s="219"/>
      <c r="C96" s="219"/>
      <c r="D96" s="219"/>
    </row>
    <row r="97" spans="2:4" ht="16.350000000000001" customHeight="1">
      <c r="B97" s="219"/>
      <c r="C97" s="219"/>
      <c r="D97" s="219"/>
    </row>
    <row r="98" spans="2:4" ht="16.350000000000001" customHeight="1"/>
  </sheetData>
  <sheetProtection algorithmName="SHA-512" hashValue="zcEDQeNzDAQP9QtRRcqhuZN0SSN092MPVIQpLHpJQHkh+AZJdsTiLV+x7osggtG9Xyw38C7kRowkB66Pdj3Zdg==" saltValue="rbpvEnxajuxCm0kkzUyVrw==" spinCount="100000" sheet="1" selectLockedCells="1" selectUnlockedCells="1"/>
  <mergeCells count="4">
    <mergeCell ref="B6:D17"/>
    <mergeCell ref="B82:D93"/>
    <mergeCell ref="B28:D39"/>
    <mergeCell ref="B56:D67"/>
  </mergeCells>
  <pageMargins left="0.39370078740157483" right="0.23622047244094491" top="0.70866141732283472" bottom="0.59055118110236227" header="0" footer="0.11811023622047245"/>
  <pageSetup paperSize="9" fitToHeight="0" orientation="portrait" r:id="rId1"/>
  <headerFooter scaleWithDoc="0">
    <oddHeader>&amp;R&amp;G</oddHeader>
    <oddFooter>&amp;L&amp;"Arial,Fett"&amp;7Ausschreibung Gebäudereinigung - Pfalztheater
&amp;"Arial,Standard"&amp;F // &amp;A
2026 | Die Weitergabe an Dritte ohne schriftliche Genehmigung des Auftraggebers ist ausdrücklich untersagt.&amp;R&amp;"Arial,Standard"&amp;7Seite &amp;P von &amp;N</oddFoot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8A05AA-5DDC-4A2B-948C-600D2398B003}">
  <sheetPr>
    <tabColor theme="0"/>
  </sheetPr>
  <dimension ref="A1:F55"/>
  <sheetViews>
    <sheetView showGridLines="0" view="pageLayout" zoomScaleNormal="100" workbookViewId="0">
      <selection activeCell="D16" sqref="D16"/>
    </sheetView>
  </sheetViews>
  <sheetFormatPr baseColWidth="10" defaultColWidth="11.42578125" defaultRowHeight="17.100000000000001" customHeight="1"/>
  <cols>
    <col min="1" max="1" width="3.28515625" style="2" customWidth="1"/>
    <col min="2" max="2" width="6.42578125" style="2" customWidth="1"/>
    <col min="3" max="3" width="69.85546875" style="2" customWidth="1"/>
    <col min="4" max="4" width="14.7109375" style="2" customWidth="1"/>
    <col min="5" max="5" width="16" style="2" customWidth="1"/>
    <col min="6" max="16384" width="11.42578125" style="2"/>
  </cols>
  <sheetData>
    <row r="1" spans="1:6" ht="13.5" customHeight="1">
      <c r="A1" s="175" t="s">
        <v>0</v>
      </c>
      <c r="B1" s="234" t="s">
        <v>136</v>
      </c>
      <c r="C1" s="234"/>
      <c r="D1" s="234"/>
    </row>
    <row r="2" spans="1:6" ht="12.75" customHeight="1">
      <c r="B2" s="236" t="s">
        <v>865</v>
      </c>
      <c r="C2" s="236"/>
      <c r="D2" s="236"/>
    </row>
    <row r="3" spans="1:6" ht="12.75">
      <c r="A3" s="35"/>
      <c r="B3" s="237"/>
      <c r="C3" s="237"/>
      <c r="D3" s="237"/>
    </row>
    <row r="4" spans="1:6" ht="12.75">
      <c r="A4" s="35"/>
      <c r="B4" s="237"/>
      <c r="C4" s="237"/>
      <c r="D4" s="237"/>
    </row>
    <row r="5" spans="1:6" ht="12.75">
      <c r="A5" s="35"/>
      <c r="B5" s="237"/>
      <c r="C5" s="237"/>
      <c r="D5" s="237"/>
    </row>
    <row r="6" spans="1:6" ht="12.75">
      <c r="A6" s="35"/>
      <c r="B6" s="237"/>
      <c r="C6" s="237"/>
      <c r="D6" s="237"/>
    </row>
    <row r="7" spans="1:6" ht="12.75">
      <c r="A7" s="35"/>
      <c r="B7" s="237"/>
      <c r="C7" s="237"/>
      <c r="D7" s="237"/>
    </row>
    <row r="8" spans="1:6" ht="12.75">
      <c r="A8" s="35"/>
      <c r="B8" s="237"/>
      <c r="C8" s="237"/>
      <c r="D8" s="237"/>
    </row>
    <row r="9" spans="1:6" ht="12.75">
      <c r="A9" s="35"/>
      <c r="B9" s="237"/>
      <c r="C9" s="237"/>
      <c r="D9" s="237"/>
    </row>
    <row r="10" spans="1:6" ht="12.75">
      <c r="A10" s="35"/>
      <c r="B10" s="237"/>
      <c r="C10" s="237"/>
      <c r="D10" s="237"/>
    </row>
    <row r="11" spans="1:6" ht="6.75" customHeight="1">
      <c r="A11" s="35"/>
      <c r="B11" s="237"/>
      <c r="C11" s="237"/>
      <c r="D11" s="237"/>
    </row>
    <row r="12" spans="1:6" ht="6" customHeight="1">
      <c r="B12" s="35"/>
      <c r="C12" s="35"/>
      <c r="D12" s="35"/>
    </row>
    <row r="13" spans="1:6" ht="15">
      <c r="B13" s="161" t="s">
        <v>25</v>
      </c>
      <c r="C13" s="162" cm="1">
        <f t="array" ref="C13">'2.a) GPB'!C3:C3</f>
        <v>0</v>
      </c>
      <c r="D13" s="162"/>
      <c r="E13"/>
      <c r="F13"/>
    </row>
    <row r="14" spans="1:6" ht="3.75" customHeight="1"/>
    <row r="15" spans="1:6" ht="36" customHeight="1">
      <c r="B15" s="337" t="s">
        <v>855</v>
      </c>
      <c r="C15" s="338"/>
      <c r="D15" s="160" t="s">
        <v>141</v>
      </c>
    </row>
    <row r="16" spans="1:6" ht="15">
      <c r="B16" s="163" t="s">
        <v>159</v>
      </c>
      <c r="C16" s="164" t="s">
        <v>800</v>
      </c>
      <c r="D16" s="165"/>
    </row>
    <row r="17" spans="2:4" ht="15">
      <c r="B17" s="163" t="s">
        <v>160</v>
      </c>
      <c r="C17" s="164" t="s">
        <v>801</v>
      </c>
      <c r="D17" s="165"/>
    </row>
    <row r="18" spans="2:4" ht="15">
      <c r="B18" s="163" t="s">
        <v>158</v>
      </c>
      <c r="C18" s="164" t="s">
        <v>801</v>
      </c>
      <c r="D18" s="165"/>
    </row>
    <row r="19" spans="2:4" ht="15">
      <c r="B19" s="163" t="s">
        <v>802</v>
      </c>
      <c r="C19" s="164" t="s">
        <v>803</v>
      </c>
      <c r="D19" s="165"/>
    </row>
    <row r="20" spans="2:4" ht="15">
      <c r="B20" s="163" t="s">
        <v>161</v>
      </c>
      <c r="C20" s="164" t="s">
        <v>837</v>
      </c>
      <c r="D20" s="165"/>
    </row>
    <row r="21" spans="2:4" ht="15">
      <c r="B21" s="163" t="s">
        <v>804</v>
      </c>
      <c r="C21" s="164" t="s">
        <v>805</v>
      </c>
      <c r="D21" s="165"/>
    </row>
    <row r="22" spans="2:4" ht="15">
      <c r="B22" s="163" t="s">
        <v>162</v>
      </c>
      <c r="C22" s="164" t="s">
        <v>806</v>
      </c>
      <c r="D22" s="165"/>
    </row>
    <row r="23" spans="2:4" ht="15">
      <c r="B23" s="163" t="s">
        <v>807</v>
      </c>
      <c r="C23" s="164" t="s">
        <v>523</v>
      </c>
      <c r="D23" s="165"/>
    </row>
    <row r="24" spans="2:4" ht="15">
      <c r="B24" s="163" t="s">
        <v>164</v>
      </c>
      <c r="C24" s="164" t="s">
        <v>808</v>
      </c>
      <c r="D24" s="165"/>
    </row>
    <row r="25" spans="2:4" ht="15">
      <c r="B25" s="163" t="s">
        <v>165</v>
      </c>
      <c r="C25" s="164" t="s">
        <v>809</v>
      </c>
      <c r="D25" s="165"/>
    </row>
    <row r="26" spans="2:4" ht="15">
      <c r="B26" s="163" t="s">
        <v>166</v>
      </c>
      <c r="C26" s="164" t="s">
        <v>808</v>
      </c>
      <c r="D26" s="165"/>
    </row>
    <row r="27" spans="2:4" ht="15">
      <c r="B27" s="163" t="s">
        <v>163</v>
      </c>
      <c r="C27" s="164" t="s">
        <v>810</v>
      </c>
      <c r="D27" s="165"/>
    </row>
    <row r="28" spans="2:4" ht="15">
      <c r="B28" s="163" t="s">
        <v>811</v>
      </c>
      <c r="C28" s="164" t="s">
        <v>809</v>
      </c>
      <c r="D28" s="165"/>
    </row>
    <row r="29" spans="2:4" ht="15">
      <c r="B29" s="163" t="s">
        <v>812</v>
      </c>
      <c r="C29" s="164" t="s">
        <v>813</v>
      </c>
      <c r="D29" s="165"/>
    </row>
    <row r="30" spans="2:4" ht="15">
      <c r="B30" s="163" t="s">
        <v>814</v>
      </c>
      <c r="C30" s="164" t="s">
        <v>813</v>
      </c>
      <c r="D30" s="165"/>
    </row>
    <row r="31" spans="2:4" ht="15">
      <c r="B31" s="163" t="s">
        <v>167</v>
      </c>
      <c r="C31" s="164" t="s">
        <v>813</v>
      </c>
      <c r="D31" s="165"/>
    </row>
    <row r="32" spans="2:4" ht="15">
      <c r="B32" s="163" t="s">
        <v>168</v>
      </c>
      <c r="C32" s="164" t="s">
        <v>815</v>
      </c>
      <c r="D32" s="165"/>
    </row>
    <row r="33" spans="2:4" ht="15">
      <c r="B33" s="163" t="s">
        <v>169</v>
      </c>
      <c r="C33" s="164" t="s">
        <v>816</v>
      </c>
      <c r="D33" s="165"/>
    </row>
    <row r="34" spans="2:4" ht="15">
      <c r="B34" s="163" t="s">
        <v>817</v>
      </c>
      <c r="C34" s="164" t="s">
        <v>818</v>
      </c>
      <c r="D34" s="165"/>
    </row>
    <row r="35" spans="2:4" ht="15">
      <c r="B35" s="163" t="s">
        <v>170</v>
      </c>
      <c r="C35" s="164" t="s">
        <v>819</v>
      </c>
      <c r="D35" s="165"/>
    </row>
    <row r="36" spans="2:4" ht="15">
      <c r="B36" s="163" t="s">
        <v>171</v>
      </c>
      <c r="C36" s="164" t="s">
        <v>820</v>
      </c>
      <c r="D36" s="165"/>
    </row>
    <row r="37" spans="2:4" ht="15">
      <c r="B37" s="163" t="s">
        <v>172</v>
      </c>
      <c r="C37" s="164" t="s">
        <v>525</v>
      </c>
      <c r="D37" s="165"/>
    </row>
    <row r="38" spans="2:4" ht="15">
      <c r="B38" s="163" t="s">
        <v>821</v>
      </c>
      <c r="C38" s="164" t="s">
        <v>822</v>
      </c>
      <c r="D38" s="165"/>
    </row>
    <row r="39" spans="2:4" ht="15">
      <c r="B39" s="163" t="s">
        <v>173</v>
      </c>
      <c r="C39" s="164" t="s">
        <v>823</v>
      </c>
      <c r="D39" s="165"/>
    </row>
    <row r="40" spans="2:4" ht="15">
      <c r="B40" s="163" t="s">
        <v>824</v>
      </c>
      <c r="C40" s="164" t="s">
        <v>825</v>
      </c>
      <c r="D40" s="165"/>
    </row>
    <row r="41" spans="2:4" ht="15">
      <c r="B41" s="163" t="s">
        <v>174</v>
      </c>
      <c r="C41" s="164" t="s">
        <v>826</v>
      </c>
      <c r="D41" s="165"/>
    </row>
    <row r="42" spans="2:4" ht="15">
      <c r="B42" s="163" t="s">
        <v>175</v>
      </c>
      <c r="C42" s="164" t="s">
        <v>827</v>
      </c>
      <c r="D42" s="165"/>
    </row>
    <row r="43" spans="2:4" ht="15">
      <c r="B43" s="163" t="s">
        <v>828</v>
      </c>
      <c r="C43" s="164" t="s">
        <v>829</v>
      </c>
      <c r="D43" s="165"/>
    </row>
    <row r="44" spans="2:4" ht="15">
      <c r="B44" s="163" t="s">
        <v>830</v>
      </c>
      <c r="C44" s="164" t="s">
        <v>829</v>
      </c>
      <c r="D44" s="165"/>
    </row>
    <row r="45" spans="2:4" ht="15">
      <c r="B45" s="163" t="s">
        <v>831</v>
      </c>
      <c r="C45" s="164" t="s">
        <v>832</v>
      </c>
      <c r="D45" s="165"/>
    </row>
    <row r="46" spans="2:4" ht="15">
      <c r="B46" s="163" t="s">
        <v>178</v>
      </c>
      <c r="C46" s="164" t="s">
        <v>833</v>
      </c>
      <c r="D46" s="165"/>
    </row>
    <row r="47" spans="2:4" ht="15">
      <c r="B47" s="163" t="s">
        <v>179</v>
      </c>
      <c r="C47" s="164" t="s">
        <v>834</v>
      </c>
      <c r="D47" s="165"/>
    </row>
    <row r="48" spans="2:4" ht="15">
      <c r="B48" s="163" t="s">
        <v>835</v>
      </c>
      <c r="C48" s="164" t="s">
        <v>836</v>
      </c>
      <c r="D48" s="165"/>
    </row>
    <row r="49" spans="2:4" ht="15">
      <c r="B49" s="163" t="s">
        <v>461</v>
      </c>
      <c r="C49" s="164" t="s">
        <v>878</v>
      </c>
      <c r="D49" s="165"/>
    </row>
    <row r="50" spans="2:4" ht="15">
      <c r="B50" s="163" t="s">
        <v>142</v>
      </c>
      <c r="C50" s="164" t="s">
        <v>180</v>
      </c>
      <c r="D50" s="166" t="s">
        <v>132</v>
      </c>
    </row>
    <row r="51" spans="2:4" ht="15">
      <c r="B51" s="163" t="s">
        <v>84</v>
      </c>
      <c r="C51" s="164" t="s">
        <v>176</v>
      </c>
      <c r="D51" s="166" t="s">
        <v>132</v>
      </c>
    </row>
    <row r="52" spans="2:4" ht="12.75"/>
    <row r="53" spans="2:4" ht="12.75"/>
    <row r="55" spans="2:4" ht="12.75"/>
  </sheetData>
  <sheetProtection algorithmName="SHA-512" hashValue="kgzwVgTQ0IAGpZ1JoiLjlvUZnGsMjLeuZbqeQyl6+u7s60jZzV5q0/rceSBJpXuNT5+GzIEuULGE7retIL4JrA==" saltValue="oj4u25NxdjILddDxn9Q6EA==" spinCount="100000" sheet="1" selectLockedCells="1"/>
  <mergeCells count="3">
    <mergeCell ref="B1:D1"/>
    <mergeCell ref="B2:D11"/>
    <mergeCell ref="B15:C15"/>
  </mergeCells>
  <pageMargins left="0.39370078740157483" right="0.23622047244094491" top="0.70866141732283472" bottom="0.59055118110236227" header="0" footer="0.11811023622047245"/>
  <pageSetup paperSize="9" fitToHeight="0" orientation="portrait" r:id="rId1"/>
  <headerFooter scaleWithDoc="0">
    <oddHeader>&amp;R&amp;G</oddHeader>
    <oddFooter>&amp;L&amp;"Arial,Fett"&amp;7Ausschreibung Gebäudereinigung - Pfalztheater
&amp;"Arial,Standard"&amp;F // &amp;A
2026 | Die Weitergabe an Dritte ohne schriftliche Genehmigung des Auftraggebers ist ausdrücklich untersagt.&amp;R&amp;"Arial,Standard"&amp;7Seite &amp;P von &amp;N</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600578-B15C-4E5A-8E98-B2DD7768A3A7}">
  <sheetPr codeName="Tabelle10">
    <tabColor theme="8" tint="0.79998168889431442"/>
  </sheetPr>
  <dimension ref="A1:O268"/>
  <sheetViews>
    <sheetView showGridLines="0" zoomScaleNormal="100" workbookViewId="0">
      <pane ySplit="11" topLeftCell="A12" activePane="bottomLeft" state="frozen"/>
      <selection activeCell="J31" sqref="J31"/>
      <selection pane="bottomLeft"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196"/>
      <c r="C1" s="196"/>
      <c r="D1" s="342" t="s">
        <v>98</v>
      </c>
      <c r="E1" s="342"/>
      <c r="F1" s="81" t="s">
        <v>663</v>
      </c>
      <c r="G1" s="198"/>
      <c r="H1" s="198"/>
      <c r="I1" s="198"/>
      <c r="J1" s="83"/>
      <c r="K1" s="340" t="s">
        <v>112</v>
      </c>
      <c r="L1" s="340"/>
      <c r="M1" s="340"/>
      <c r="N1" s="340"/>
      <c r="O1" s="84">
        <f>I268</f>
        <v>878695.56999999983</v>
      </c>
    </row>
    <row r="2" spans="1:15" ht="11.25" customHeight="1">
      <c r="A2" s="85" t="s">
        <v>869</v>
      </c>
      <c r="B2" s="197"/>
      <c r="C2" s="197"/>
      <c r="D2" s="343" t="s">
        <v>207</v>
      </c>
      <c r="E2" s="343"/>
      <c r="F2" s="205" t="s">
        <v>788</v>
      </c>
      <c r="G2" s="199"/>
      <c r="H2" s="199"/>
      <c r="I2" s="199"/>
      <c r="J2" s="79"/>
      <c r="K2" s="339" t="s">
        <v>208</v>
      </c>
      <c r="L2" s="339"/>
      <c r="M2" s="339"/>
      <c r="N2" s="339"/>
      <c r="O2" s="186">
        <f>D268</f>
        <v>9174.3100000000068</v>
      </c>
    </row>
    <row r="3" spans="1:15" ht="11.25" customHeight="1">
      <c r="A3" s="85"/>
      <c r="B3" s="167"/>
      <c r="C3" s="167"/>
      <c r="D3" s="343" t="s">
        <v>96</v>
      </c>
      <c r="E3" s="343"/>
      <c r="F3" s="345" t="s">
        <v>97</v>
      </c>
      <c r="G3" s="345"/>
      <c r="H3" s="345"/>
      <c r="I3" s="345"/>
      <c r="J3" s="79"/>
      <c r="K3" s="339" t="s">
        <v>113</v>
      </c>
      <c r="L3" s="339"/>
      <c r="M3" s="339"/>
      <c r="N3" s="339"/>
      <c r="O3" s="140" t="e">
        <f>N268</f>
        <v>#DIV/0!</v>
      </c>
    </row>
    <row r="4" spans="1:15" ht="11.25" customHeight="1">
      <c r="A4" s="189"/>
      <c r="B4" s="195"/>
      <c r="C4" s="195"/>
      <c r="D4" s="344" t="s">
        <v>25</v>
      </c>
      <c r="E4" s="344"/>
      <c r="F4" s="346">
        <f>'2.a) GPB'!C3</f>
        <v>0</v>
      </c>
      <c r="G4" s="346"/>
      <c r="H4" s="346"/>
      <c r="I4" s="346"/>
      <c r="J4" s="90"/>
      <c r="K4" s="341" t="s">
        <v>129</v>
      </c>
      <c r="L4" s="341"/>
      <c r="M4" s="341"/>
      <c r="N4" s="341"/>
      <c r="O4" s="141" t="e">
        <f>L268</f>
        <v>#DIV/0!</v>
      </c>
    </row>
    <row r="5" spans="1:15" ht="5.85" customHeight="1"/>
    <row r="6" spans="1:15" ht="11.25" customHeight="1">
      <c r="A6" s="91" t="s">
        <v>115</v>
      </c>
      <c r="B6" s="82"/>
      <c r="C6" s="82"/>
      <c r="D6" s="202" t="s">
        <v>660</v>
      </c>
      <c r="E6" s="168"/>
      <c r="F6" s="168"/>
      <c r="G6" s="168"/>
      <c r="H6" s="168"/>
      <c r="I6" s="168"/>
      <c r="J6" s="168"/>
      <c r="K6" s="168"/>
      <c r="L6" s="168"/>
      <c r="M6" s="168"/>
      <c r="N6" s="168"/>
      <c r="O6" s="191"/>
    </row>
    <row r="7" spans="1:15" ht="11.25" customHeight="1">
      <c r="A7" s="86"/>
      <c r="B7" s="78"/>
      <c r="C7" s="78"/>
      <c r="D7" s="201" t="s">
        <v>661</v>
      </c>
      <c r="E7" s="169"/>
      <c r="F7" s="169"/>
      <c r="G7" s="169"/>
      <c r="H7" s="169"/>
      <c r="I7" s="169"/>
      <c r="J7" s="169"/>
      <c r="K7" s="169"/>
      <c r="L7" s="169"/>
      <c r="M7" s="169"/>
      <c r="N7" s="169"/>
      <c r="O7" s="192"/>
    </row>
    <row r="8" spans="1:15" ht="11.25" customHeight="1">
      <c r="A8" s="87"/>
      <c r="B8" s="78"/>
      <c r="C8" s="78"/>
      <c r="D8" s="201" t="s">
        <v>662</v>
      </c>
      <c r="E8" s="169"/>
      <c r="F8" s="169"/>
      <c r="G8" s="169"/>
      <c r="H8" s="169"/>
      <c r="I8" s="169"/>
      <c r="J8" s="169"/>
      <c r="K8" s="169"/>
      <c r="L8" s="169"/>
      <c r="M8" s="169"/>
      <c r="N8" s="169"/>
      <c r="O8" s="192"/>
    </row>
    <row r="9" spans="1:15" ht="11.25" customHeight="1">
      <c r="A9" s="88"/>
      <c r="B9" s="89"/>
      <c r="C9" s="89"/>
      <c r="D9" s="214" t="s">
        <v>886</v>
      </c>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107</v>
      </c>
      <c r="M11" s="122" t="s">
        <v>116</v>
      </c>
      <c r="N11" s="122" t="s">
        <v>108</v>
      </c>
      <c r="O11" s="122" t="s">
        <v>109</v>
      </c>
    </row>
    <row r="12" spans="1:15" ht="17.100000000000001" customHeight="1">
      <c r="A12" s="113" t="s">
        <v>263</v>
      </c>
      <c r="B12" s="114"/>
      <c r="C12" s="114"/>
      <c r="D12" s="114"/>
      <c r="E12" s="114"/>
      <c r="F12" s="114"/>
      <c r="G12" s="114"/>
      <c r="H12" s="114"/>
      <c r="I12" s="114"/>
      <c r="J12" s="114"/>
      <c r="K12" s="114"/>
      <c r="L12" s="114"/>
      <c r="M12" s="114"/>
      <c r="N12" s="114"/>
      <c r="O12" s="115"/>
    </row>
    <row r="13" spans="1:15" ht="17.100000000000001" customHeight="1">
      <c r="A13" s="100" t="s">
        <v>272</v>
      </c>
      <c r="B13" s="101" t="s">
        <v>273</v>
      </c>
      <c r="C13" s="102" t="s">
        <v>154</v>
      </c>
      <c r="D13" s="103">
        <v>54.72</v>
      </c>
      <c r="E13" s="102" t="s">
        <v>12</v>
      </c>
      <c r="F13" s="102">
        <v>6</v>
      </c>
      <c r="G13" s="102" t="str">
        <f>IF(F13="k. R.",E13,CONCATENATE(E13,F13))</f>
        <v>H6</v>
      </c>
      <c r="H13" s="102">
        <f>VLOOKUP(F13,'4.) Faktoren'!$C$73:$D$80,2,0)</f>
        <v>268</v>
      </c>
      <c r="I13" s="104">
        <f t="shared" ref="I13" si="0">D13*H13</f>
        <v>14664.96</v>
      </c>
      <c r="J13" s="139">
        <f>VLOOKUP(G13,'5.) LST UR+AR'!$B$16:$D$51,3,0)</f>
        <v>0</v>
      </c>
      <c r="K13" s="105" t="e">
        <f t="shared" ref="K13" si="1">I13/J13</f>
        <v>#DIV/0!</v>
      </c>
      <c r="L13" s="106" t="e">
        <f t="shared" ref="L13" si="2">K13/12</f>
        <v>#DIV/0!</v>
      </c>
      <c r="M13" s="138">
        <f>'3.a) SVS UR'!$F$75</f>
        <v>0</v>
      </c>
      <c r="N13" s="107" t="e">
        <f t="shared" ref="N13" si="3">L13*M13</f>
        <v>#DIV/0!</v>
      </c>
      <c r="O13" s="101"/>
    </row>
    <row r="14" spans="1:15" ht="17.100000000000001" customHeight="1">
      <c r="A14" s="100" t="s">
        <v>272</v>
      </c>
      <c r="B14" s="101" t="s">
        <v>274</v>
      </c>
      <c r="C14" s="102" t="s">
        <v>154</v>
      </c>
      <c r="D14" s="103">
        <v>20.85</v>
      </c>
      <c r="E14" s="102" t="s">
        <v>93</v>
      </c>
      <c r="F14" s="102" t="s">
        <v>84</v>
      </c>
      <c r="G14" s="102" t="str">
        <f t="shared" ref="G14:G29" si="4">IF(F14="k. R.",E14,CONCATENATE(E14,F14))</f>
        <v>D</v>
      </c>
      <c r="H14" s="102"/>
      <c r="I14" s="102"/>
      <c r="J14" s="102"/>
      <c r="K14" s="102"/>
      <c r="L14" s="102"/>
      <c r="M14" s="102"/>
      <c r="N14" s="102"/>
      <c r="O14" s="102"/>
    </row>
    <row r="15" spans="1:15" ht="17.100000000000001" customHeight="1">
      <c r="A15" s="102" t="s">
        <v>275</v>
      </c>
      <c r="B15" s="101" t="s">
        <v>276</v>
      </c>
      <c r="C15" s="102" t="s">
        <v>154</v>
      </c>
      <c r="D15" s="103">
        <v>70.59</v>
      </c>
      <c r="E15" s="102" t="s">
        <v>95</v>
      </c>
      <c r="F15" s="102">
        <v>6</v>
      </c>
      <c r="G15" s="102" t="str">
        <f t="shared" si="4"/>
        <v>G6</v>
      </c>
      <c r="H15" s="102">
        <f>VLOOKUP(F15,'4.) Faktoren'!$C$73:$D$80,2,0)</f>
        <v>268</v>
      </c>
      <c r="I15" s="104">
        <f t="shared" ref="I15:I29" si="5">D15*H15</f>
        <v>18918.120000000003</v>
      </c>
      <c r="J15" s="139">
        <f>VLOOKUP(G15,'5.) LST UR+AR'!$B$16:$D$51,3,0)</f>
        <v>0</v>
      </c>
      <c r="K15" s="105" t="e">
        <f t="shared" ref="K15:K29" si="6">I15/J15</f>
        <v>#DIV/0!</v>
      </c>
      <c r="L15" s="106" t="e">
        <f t="shared" ref="L15:L29" si="7">K15/12</f>
        <v>#DIV/0!</v>
      </c>
      <c r="M15" s="138">
        <f>'3.a) SVS UR'!$F$75</f>
        <v>0</v>
      </c>
      <c r="N15" s="107" t="e">
        <f t="shared" ref="N15:N29" si="8">L15*M15</f>
        <v>#DIV/0!</v>
      </c>
      <c r="O15" s="101"/>
    </row>
    <row r="16" spans="1:15" ht="17.100000000000001" customHeight="1">
      <c r="A16" s="102"/>
      <c r="B16" s="101" t="s">
        <v>277</v>
      </c>
      <c r="C16" s="102" t="s">
        <v>15</v>
      </c>
      <c r="D16" s="103">
        <v>5.72</v>
      </c>
      <c r="E16" s="102" t="s">
        <v>95</v>
      </c>
      <c r="F16" s="102">
        <v>2</v>
      </c>
      <c r="G16" s="102" t="str">
        <f t="shared" si="4"/>
        <v>G2</v>
      </c>
      <c r="H16" s="102">
        <f>VLOOKUP(F16,'4.) Faktoren'!$C$73:$D$80,2,0)</f>
        <v>92</v>
      </c>
      <c r="I16" s="104">
        <f t="shared" si="5"/>
        <v>526.24</v>
      </c>
      <c r="J16" s="139">
        <f>VLOOKUP(G16,'5.) LST UR+AR'!$B$16:$D$51,3,0)</f>
        <v>0</v>
      </c>
      <c r="K16" s="105" t="e">
        <f t="shared" si="6"/>
        <v>#DIV/0!</v>
      </c>
      <c r="L16" s="106" t="e">
        <f t="shared" si="7"/>
        <v>#DIV/0!</v>
      </c>
      <c r="M16" s="138">
        <f>'3.a) SVS UR'!$F$75</f>
        <v>0</v>
      </c>
      <c r="N16" s="107" t="e">
        <f t="shared" si="8"/>
        <v>#DIV/0!</v>
      </c>
      <c r="O16" s="101"/>
    </row>
    <row r="17" spans="1:15" ht="17.100000000000001" customHeight="1">
      <c r="A17" s="102" t="s">
        <v>278</v>
      </c>
      <c r="B17" s="101" t="s">
        <v>279</v>
      </c>
      <c r="C17" s="102" t="s">
        <v>15</v>
      </c>
      <c r="D17" s="103">
        <v>28.89</v>
      </c>
      <c r="E17" s="102" t="s">
        <v>183</v>
      </c>
      <c r="F17" s="102" t="s">
        <v>86</v>
      </c>
      <c r="G17" s="102" t="str">
        <f t="shared" si="4"/>
        <v>M1M</v>
      </c>
      <c r="H17" s="102">
        <f>VLOOKUP(F17,'4.) Faktoren'!$C$73:$D$80,2,0)</f>
        <v>11</v>
      </c>
      <c r="I17" s="104">
        <f t="shared" si="5"/>
        <v>317.79000000000002</v>
      </c>
      <c r="J17" s="139">
        <f>VLOOKUP(G17,'5.) LST UR+AR'!$B$16:$D$51,3,0)</f>
        <v>0</v>
      </c>
      <c r="K17" s="105" t="e">
        <f t="shared" si="6"/>
        <v>#DIV/0!</v>
      </c>
      <c r="L17" s="106" t="e">
        <f t="shared" si="7"/>
        <v>#DIV/0!</v>
      </c>
      <c r="M17" s="138">
        <f>'3.a) SVS UR'!$F$75</f>
        <v>0</v>
      </c>
      <c r="N17" s="107" t="e">
        <f t="shared" si="8"/>
        <v>#DIV/0!</v>
      </c>
      <c r="O17" s="101"/>
    </row>
    <row r="18" spans="1:15" ht="17.100000000000001" customHeight="1">
      <c r="A18" s="102" t="s">
        <v>280</v>
      </c>
      <c r="B18" s="101" t="s">
        <v>281</v>
      </c>
      <c r="C18" s="102" t="s">
        <v>12</v>
      </c>
      <c r="D18" s="103">
        <v>88.52</v>
      </c>
      <c r="E18" s="102" t="s">
        <v>183</v>
      </c>
      <c r="F18" s="102" t="s">
        <v>86</v>
      </c>
      <c r="G18" s="102" t="str">
        <f t="shared" si="4"/>
        <v>M1M</v>
      </c>
      <c r="H18" s="102">
        <f>VLOOKUP(F18,'4.) Faktoren'!$C$73:$D$80,2,0)</f>
        <v>11</v>
      </c>
      <c r="I18" s="104">
        <f t="shared" si="5"/>
        <v>973.71999999999991</v>
      </c>
      <c r="J18" s="139">
        <f>VLOOKUP(G18,'5.) LST UR+AR'!$B$16:$D$51,3,0)</f>
        <v>0</v>
      </c>
      <c r="K18" s="105" t="e">
        <f t="shared" si="6"/>
        <v>#DIV/0!</v>
      </c>
      <c r="L18" s="106" t="e">
        <f t="shared" si="7"/>
        <v>#DIV/0!</v>
      </c>
      <c r="M18" s="138">
        <f>'3.a) SVS UR'!$F$75</f>
        <v>0</v>
      </c>
      <c r="N18" s="107" t="e">
        <f t="shared" si="8"/>
        <v>#DIV/0!</v>
      </c>
      <c r="O18" s="101"/>
    </row>
    <row r="19" spans="1:15" ht="17.100000000000001" customHeight="1">
      <c r="A19" s="102" t="s">
        <v>282</v>
      </c>
      <c r="B19" s="101" t="s">
        <v>283</v>
      </c>
      <c r="C19" s="102" t="s">
        <v>12</v>
      </c>
      <c r="D19" s="103">
        <v>39.29</v>
      </c>
      <c r="E19" s="102" t="s">
        <v>183</v>
      </c>
      <c r="F19" s="102" t="s">
        <v>86</v>
      </c>
      <c r="G19" s="102" t="str">
        <f t="shared" si="4"/>
        <v>M1M</v>
      </c>
      <c r="H19" s="102">
        <f>VLOOKUP(F19,'4.) Faktoren'!$C$73:$D$80,2,0)</f>
        <v>11</v>
      </c>
      <c r="I19" s="104">
        <f t="shared" si="5"/>
        <v>432.19</v>
      </c>
      <c r="J19" s="139">
        <f>VLOOKUP(G19,'5.) LST UR+AR'!$B$16:$D$51,3,0)</f>
        <v>0</v>
      </c>
      <c r="K19" s="105" t="e">
        <f t="shared" si="6"/>
        <v>#DIV/0!</v>
      </c>
      <c r="L19" s="106" t="e">
        <f t="shared" si="7"/>
        <v>#DIV/0!</v>
      </c>
      <c r="M19" s="138">
        <f>'3.a) SVS UR'!$F$75</f>
        <v>0</v>
      </c>
      <c r="N19" s="107" t="e">
        <f t="shared" si="8"/>
        <v>#DIV/0!</v>
      </c>
      <c r="O19" s="101"/>
    </row>
    <row r="20" spans="1:15" ht="17.100000000000001" customHeight="1">
      <c r="A20" s="102" t="s">
        <v>284</v>
      </c>
      <c r="B20" s="101" t="s">
        <v>285</v>
      </c>
      <c r="C20" s="102" t="s">
        <v>12</v>
      </c>
      <c r="D20" s="103">
        <v>19.850000000000001</v>
      </c>
      <c r="E20" s="102" t="s">
        <v>183</v>
      </c>
      <c r="F20" s="102" t="s">
        <v>86</v>
      </c>
      <c r="G20" s="102" t="str">
        <f t="shared" si="4"/>
        <v>M1M</v>
      </c>
      <c r="H20" s="102">
        <f>VLOOKUP(F20,'4.) Faktoren'!$C$73:$D$80,2,0)</f>
        <v>11</v>
      </c>
      <c r="I20" s="104">
        <f t="shared" si="5"/>
        <v>218.35000000000002</v>
      </c>
      <c r="J20" s="139">
        <f>VLOOKUP(G20,'5.) LST UR+AR'!$B$16:$D$51,3,0)</f>
        <v>0</v>
      </c>
      <c r="K20" s="105" t="e">
        <f t="shared" si="6"/>
        <v>#DIV/0!</v>
      </c>
      <c r="L20" s="106" t="e">
        <f t="shared" si="7"/>
        <v>#DIV/0!</v>
      </c>
      <c r="M20" s="138">
        <f>'3.a) SVS UR'!$F$75</f>
        <v>0</v>
      </c>
      <c r="N20" s="107" t="e">
        <f t="shared" si="8"/>
        <v>#DIV/0!</v>
      </c>
      <c r="O20" s="101"/>
    </row>
    <row r="21" spans="1:15" ht="17.100000000000001" customHeight="1">
      <c r="A21" s="102" t="s">
        <v>284</v>
      </c>
      <c r="B21" s="101" t="s">
        <v>286</v>
      </c>
      <c r="C21" s="102" t="s">
        <v>12</v>
      </c>
      <c r="D21" s="103">
        <v>17.68</v>
      </c>
      <c r="E21" s="102" t="s">
        <v>92</v>
      </c>
      <c r="F21" s="102">
        <v>2</v>
      </c>
      <c r="G21" s="102" t="str">
        <f t="shared" si="4"/>
        <v>C2</v>
      </c>
      <c r="H21" s="102">
        <f>VLOOKUP(F21,'4.) Faktoren'!$C$73:$D$80,2,0)</f>
        <v>92</v>
      </c>
      <c r="I21" s="104">
        <f t="shared" si="5"/>
        <v>1626.56</v>
      </c>
      <c r="J21" s="139">
        <f>VLOOKUP(G21,'5.) LST UR+AR'!$B$16:$D$51,3,0)</f>
        <v>0</v>
      </c>
      <c r="K21" s="105" t="e">
        <f t="shared" si="6"/>
        <v>#DIV/0!</v>
      </c>
      <c r="L21" s="106" t="e">
        <f t="shared" si="7"/>
        <v>#DIV/0!</v>
      </c>
      <c r="M21" s="138">
        <f>'3.a) SVS UR'!$F$75</f>
        <v>0</v>
      </c>
      <c r="N21" s="107" t="e">
        <f t="shared" si="8"/>
        <v>#DIV/0!</v>
      </c>
      <c r="O21" s="101"/>
    </row>
    <row r="22" spans="1:15" ht="17.100000000000001" customHeight="1">
      <c r="A22" s="102" t="s">
        <v>287</v>
      </c>
      <c r="B22" s="101" t="s">
        <v>288</v>
      </c>
      <c r="C22" s="102" t="s">
        <v>12</v>
      </c>
      <c r="D22" s="103">
        <v>35.5</v>
      </c>
      <c r="E22" s="102" t="s">
        <v>183</v>
      </c>
      <c r="F22" s="102" t="s">
        <v>86</v>
      </c>
      <c r="G22" s="102" t="str">
        <f t="shared" si="4"/>
        <v>M1M</v>
      </c>
      <c r="H22" s="102">
        <f>VLOOKUP(F22,'4.) Faktoren'!$C$73:$D$80,2,0)</f>
        <v>11</v>
      </c>
      <c r="I22" s="104">
        <f t="shared" si="5"/>
        <v>390.5</v>
      </c>
      <c r="J22" s="139">
        <f>VLOOKUP(G22,'5.) LST UR+AR'!$B$16:$D$51,3,0)</f>
        <v>0</v>
      </c>
      <c r="K22" s="105" t="e">
        <f t="shared" si="6"/>
        <v>#DIV/0!</v>
      </c>
      <c r="L22" s="106" t="e">
        <f t="shared" si="7"/>
        <v>#DIV/0!</v>
      </c>
      <c r="M22" s="138">
        <f>'3.a) SVS UR'!$F$75</f>
        <v>0</v>
      </c>
      <c r="N22" s="107" t="e">
        <f t="shared" si="8"/>
        <v>#DIV/0!</v>
      </c>
      <c r="O22" s="101"/>
    </row>
    <row r="23" spans="1:15" ht="17.100000000000001" customHeight="1">
      <c r="A23" s="102" t="s">
        <v>289</v>
      </c>
      <c r="B23" s="101" t="s">
        <v>290</v>
      </c>
      <c r="C23" s="102" t="s">
        <v>15</v>
      </c>
      <c r="D23" s="103">
        <v>55.16</v>
      </c>
      <c r="E23" s="102" t="s">
        <v>12</v>
      </c>
      <c r="F23" s="102">
        <v>6</v>
      </c>
      <c r="G23" s="102" t="str">
        <f t="shared" si="4"/>
        <v>H6</v>
      </c>
      <c r="H23" s="102">
        <f>VLOOKUP(F23,'4.) Faktoren'!$C$73:$D$80,2,0)</f>
        <v>268</v>
      </c>
      <c r="I23" s="104">
        <f t="shared" si="5"/>
        <v>14782.88</v>
      </c>
      <c r="J23" s="139">
        <f>VLOOKUP(G23,'5.) LST UR+AR'!$B$16:$D$51,3,0)</f>
        <v>0</v>
      </c>
      <c r="K23" s="105" t="e">
        <f t="shared" si="6"/>
        <v>#DIV/0!</v>
      </c>
      <c r="L23" s="106" t="e">
        <f t="shared" si="7"/>
        <v>#DIV/0!</v>
      </c>
      <c r="M23" s="138">
        <f>'3.a) SVS UR'!$F$75</f>
        <v>0</v>
      </c>
      <c r="N23" s="107" t="e">
        <f t="shared" si="8"/>
        <v>#DIV/0!</v>
      </c>
      <c r="O23" s="101"/>
    </row>
    <row r="24" spans="1:15" ht="17.100000000000001" customHeight="1">
      <c r="A24" s="102" t="s">
        <v>291</v>
      </c>
      <c r="B24" s="101" t="s">
        <v>292</v>
      </c>
      <c r="C24" s="102" t="s">
        <v>15</v>
      </c>
      <c r="D24" s="103">
        <v>33.47</v>
      </c>
      <c r="E24" s="102" t="s">
        <v>92</v>
      </c>
      <c r="F24" s="102">
        <v>2</v>
      </c>
      <c r="G24" s="102" t="str">
        <f t="shared" si="4"/>
        <v>C2</v>
      </c>
      <c r="H24" s="102">
        <f>VLOOKUP(F24,'4.) Faktoren'!$C$73:$D$80,2,0)</f>
        <v>92</v>
      </c>
      <c r="I24" s="104">
        <f t="shared" si="5"/>
        <v>3079.24</v>
      </c>
      <c r="J24" s="139">
        <f>VLOOKUP(G24,'5.) LST UR+AR'!$B$16:$D$51,3,0)</f>
        <v>0</v>
      </c>
      <c r="K24" s="105" t="e">
        <f t="shared" si="6"/>
        <v>#DIV/0!</v>
      </c>
      <c r="L24" s="106" t="e">
        <f t="shared" si="7"/>
        <v>#DIV/0!</v>
      </c>
      <c r="M24" s="138">
        <f>'3.a) SVS UR'!$F$75</f>
        <v>0</v>
      </c>
      <c r="N24" s="107" t="e">
        <f t="shared" si="8"/>
        <v>#DIV/0!</v>
      </c>
      <c r="O24" s="101"/>
    </row>
    <row r="25" spans="1:15" ht="17.100000000000001" customHeight="1">
      <c r="A25" s="102" t="s">
        <v>293</v>
      </c>
      <c r="B25" s="101" t="s">
        <v>294</v>
      </c>
      <c r="C25" s="102" t="s">
        <v>15</v>
      </c>
      <c r="D25" s="103">
        <v>28.41</v>
      </c>
      <c r="E25" s="102" t="s">
        <v>91</v>
      </c>
      <c r="F25" s="102">
        <v>6</v>
      </c>
      <c r="G25" s="102" t="str">
        <f t="shared" si="4"/>
        <v>A6</v>
      </c>
      <c r="H25" s="102">
        <f>VLOOKUP(F25,'4.) Faktoren'!$C$73:$D$80,2,0)</f>
        <v>268</v>
      </c>
      <c r="I25" s="104">
        <f t="shared" si="5"/>
        <v>7613.88</v>
      </c>
      <c r="J25" s="139">
        <f>VLOOKUP(G25,'5.) LST UR+AR'!$B$16:$D$51,3,0)</f>
        <v>0</v>
      </c>
      <c r="K25" s="105" t="e">
        <f t="shared" si="6"/>
        <v>#DIV/0!</v>
      </c>
      <c r="L25" s="106" t="e">
        <f t="shared" si="7"/>
        <v>#DIV/0!</v>
      </c>
      <c r="M25" s="138">
        <f>'3.a) SVS UR'!$F$75</f>
        <v>0</v>
      </c>
      <c r="N25" s="107" t="e">
        <f t="shared" si="8"/>
        <v>#DIV/0!</v>
      </c>
      <c r="O25" s="101"/>
    </row>
    <row r="26" spans="1:15" ht="17.100000000000001" customHeight="1">
      <c r="A26" s="102" t="s">
        <v>295</v>
      </c>
      <c r="B26" s="101" t="s">
        <v>296</v>
      </c>
      <c r="C26" s="102" t="s">
        <v>9</v>
      </c>
      <c r="D26" s="103">
        <v>8.4700000000000006</v>
      </c>
      <c r="E26" s="102" t="s">
        <v>94</v>
      </c>
      <c r="F26" s="102">
        <v>6</v>
      </c>
      <c r="G26" s="102" t="str">
        <f t="shared" si="4"/>
        <v>F6</v>
      </c>
      <c r="H26" s="102">
        <f>VLOOKUP(F26,'4.) Faktoren'!$C$73:$D$80,2,0)</f>
        <v>268</v>
      </c>
      <c r="I26" s="104">
        <f t="shared" si="5"/>
        <v>2269.96</v>
      </c>
      <c r="J26" s="139">
        <f>VLOOKUP(G26,'5.) LST UR+AR'!$B$16:$D$51,3,0)</f>
        <v>0</v>
      </c>
      <c r="K26" s="105" t="e">
        <f t="shared" si="6"/>
        <v>#DIV/0!</v>
      </c>
      <c r="L26" s="106" t="e">
        <f t="shared" si="7"/>
        <v>#DIV/0!</v>
      </c>
      <c r="M26" s="138">
        <f>'3.a) SVS UR'!$F$75</f>
        <v>0</v>
      </c>
      <c r="N26" s="107" t="e">
        <f t="shared" si="8"/>
        <v>#DIV/0!</v>
      </c>
      <c r="O26" s="101"/>
    </row>
    <row r="27" spans="1:15" ht="17.100000000000001" customHeight="1">
      <c r="A27" s="102" t="s">
        <v>297</v>
      </c>
      <c r="B27" s="101" t="s">
        <v>298</v>
      </c>
      <c r="C27" s="102" t="s">
        <v>15</v>
      </c>
      <c r="D27" s="103">
        <v>24.19</v>
      </c>
      <c r="E27" s="102" t="s">
        <v>181</v>
      </c>
      <c r="F27" s="102">
        <v>6</v>
      </c>
      <c r="G27" s="102" t="str">
        <f t="shared" si="4"/>
        <v>I6</v>
      </c>
      <c r="H27" s="102">
        <f>VLOOKUP(F27,'4.) Faktoren'!$C$73:$D$80,2,0)</f>
        <v>268</v>
      </c>
      <c r="I27" s="104">
        <f t="shared" si="5"/>
        <v>6482.92</v>
      </c>
      <c r="J27" s="139">
        <f>VLOOKUP(G27,'5.) LST UR+AR'!$B$16:$D$51,3,0)</f>
        <v>0</v>
      </c>
      <c r="K27" s="105" t="e">
        <f t="shared" si="6"/>
        <v>#DIV/0!</v>
      </c>
      <c r="L27" s="106" t="e">
        <f t="shared" si="7"/>
        <v>#DIV/0!</v>
      </c>
      <c r="M27" s="138">
        <f>'3.a) SVS UR'!$F$75</f>
        <v>0</v>
      </c>
      <c r="N27" s="107" t="e">
        <f t="shared" si="8"/>
        <v>#DIV/0!</v>
      </c>
      <c r="O27" s="101"/>
    </row>
    <row r="28" spans="1:15" ht="17.100000000000001" customHeight="1">
      <c r="A28" s="102" t="s">
        <v>299</v>
      </c>
      <c r="B28" s="101" t="s">
        <v>300</v>
      </c>
      <c r="C28" s="102" t="s">
        <v>9</v>
      </c>
      <c r="D28" s="103">
        <v>8.4700000000000006</v>
      </c>
      <c r="E28" s="102" t="s">
        <v>94</v>
      </c>
      <c r="F28" s="102">
        <v>6</v>
      </c>
      <c r="G28" s="102" t="str">
        <f t="shared" si="4"/>
        <v>F6</v>
      </c>
      <c r="H28" s="102">
        <f>VLOOKUP(F28,'4.) Faktoren'!$C$73:$D$80,2,0)</f>
        <v>268</v>
      </c>
      <c r="I28" s="104">
        <f t="shared" si="5"/>
        <v>2269.96</v>
      </c>
      <c r="J28" s="139">
        <f>VLOOKUP(G28,'5.) LST UR+AR'!$B$16:$D$51,3,0)</f>
        <v>0</v>
      </c>
      <c r="K28" s="105" t="e">
        <f t="shared" si="6"/>
        <v>#DIV/0!</v>
      </c>
      <c r="L28" s="106" t="e">
        <f t="shared" si="7"/>
        <v>#DIV/0!</v>
      </c>
      <c r="M28" s="138">
        <f>'3.a) SVS UR'!$F$75</f>
        <v>0</v>
      </c>
      <c r="N28" s="107" t="e">
        <f t="shared" si="8"/>
        <v>#DIV/0!</v>
      </c>
      <c r="O28" s="101"/>
    </row>
    <row r="29" spans="1:15" ht="17.100000000000001" customHeight="1">
      <c r="A29" s="102" t="s">
        <v>301</v>
      </c>
      <c r="B29" s="101" t="s">
        <v>302</v>
      </c>
      <c r="C29" s="102" t="s">
        <v>15</v>
      </c>
      <c r="D29" s="103">
        <v>30.15</v>
      </c>
      <c r="E29" s="102" t="s">
        <v>91</v>
      </c>
      <c r="F29" s="102">
        <v>6</v>
      </c>
      <c r="G29" s="102" t="str">
        <f t="shared" si="4"/>
        <v>A6</v>
      </c>
      <c r="H29" s="102">
        <f>VLOOKUP(F29,'4.) Faktoren'!$C$73:$D$80,2,0)</f>
        <v>268</v>
      </c>
      <c r="I29" s="104">
        <f t="shared" si="5"/>
        <v>8080.2</v>
      </c>
      <c r="J29" s="139">
        <f>VLOOKUP(G29,'5.) LST UR+AR'!$B$16:$D$51,3,0)</f>
        <v>0</v>
      </c>
      <c r="K29" s="105" t="e">
        <f t="shared" si="6"/>
        <v>#DIV/0!</v>
      </c>
      <c r="L29" s="106" t="e">
        <f t="shared" si="7"/>
        <v>#DIV/0!</v>
      </c>
      <c r="M29" s="138">
        <f>'3.a) SVS UR'!$F$75</f>
        <v>0</v>
      </c>
      <c r="N29" s="107" t="e">
        <f t="shared" si="8"/>
        <v>#DIV/0!</v>
      </c>
      <c r="O29" s="101"/>
    </row>
    <row r="30" spans="1:15" ht="17.100000000000001" customHeight="1">
      <c r="A30" s="102" t="s">
        <v>303</v>
      </c>
      <c r="B30" s="101" t="s">
        <v>304</v>
      </c>
      <c r="C30" s="102" t="s">
        <v>15</v>
      </c>
      <c r="D30" s="103">
        <v>13.75</v>
      </c>
      <c r="E30" s="102" t="s">
        <v>91</v>
      </c>
      <c r="F30" s="102">
        <v>6</v>
      </c>
      <c r="G30" s="102" t="str">
        <f t="shared" ref="G30:G57" si="9">IF(F30="k. R.",E30,CONCATENATE(E30,F30))</f>
        <v>A6</v>
      </c>
      <c r="H30" s="102">
        <f>VLOOKUP(F30,'4.) Faktoren'!$C$73:$D$80,2,0)</f>
        <v>268</v>
      </c>
      <c r="I30" s="104">
        <f t="shared" ref="I30:I55" si="10">D30*H30</f>
        <v>3685</v>
      </c>
      <c r="J30" s="139">
        <f>VLOOKUP(G30,'5.) LST UR+AR'!$B$16:$D$51,3,0)</f>
        <v>0</v>
      </c>
      <c r="K30" s="105" t="e">
        <f t="shared" ref="K30:K55" si="11">I30/J30</f>
        <v>#DIV/0!</v>
      </c>
      <c r="L30" s="106" t="e">
        <f t="shared" ref="L30:L55" si="12">K30/12</f>
        <v>#DIV/0!</v>
      </c>
      <c r="M30" s="138">
        <f>'3.a) SVS UR'!$F$75</f>
        <v>0</v>
      </c>
      <c r="N30" s="107" t="e">
        <f t="shared" ref="N30:N55" si="13">L30*M30</f>
        <v>#DIV/0!</v>
      </c>
      <c r="O30" s="101"/>
    </row>
    <row r="31" spans="1:15" ht="17.100000000000001" customHeight="1">
      <c r="A31" s="102" t="s">
        <v>305</v>
      </c>
      <c r="B31" s="101" t="s">
        <v>306</v>
      </c>
      <c r="C31" s="102" t="s">
        <v>15</v>
      </c>
      <c r="D31" s="103">
        <v>24.92</v>
      </c>
      <c r="E31" s="102" t="s">
        <v>181</v>
      </c>
      <c r="F31" s="102">
        <v>6</v>
      </c>
      <c r="G31" s="102" t="str">
        <f t="shared" si="9"/>
        <v>I6</v>
      </c>
      <c r="H31" s="102">
        <f>VLOOKUP(F31,'4.) Faktoren'!$C$73:$D$80,2,0)</f>
        <v>268</v>
      </c>
      <c r="I31" s="104">
        <f t="shared" si="10"/>
        <v>6678.56</v>
      </c>
      <c r="J31" s="139">
        <f>VLOOKUP(G31,'5.) LST UR+AR'!$B$16:$D$51,3,0)</f>
        <v>0</v>
      </c>
      <c r="K31" s="105" t="e">
        <f t="shared" si="11"/>
        <v>#DIV/0!</v>
      </c>
      <c r="L31" s="106" t="e">
        <f t="shared" si="12"/>
        <v>#DIV/0!</v>
      </c>
      <c r="M31" s="138">
        <f>'3.a) SVS UR'!$F$75</f>
        <v>0</v>
      </c>
      <c r="N31" s="107" t="e">
        <f t="shared" si="13"/>
        <v>#DIV/0!</v>
      </c>
      <c r="O31" s="101"/>
    </row>
    <row r="32" spans="1:15" ht="17.100000000000001" customHeight="1">
      <c r="A32" s="102" t="s">
        <v>307</v>
      </c>
      <c r="B32" s="101" t="s">
        <v>308</v>
      </c>
      <c r="C32" s="102" t="s">
        <v>9</v>
      </c>
      <c r="D32" s="103">
        <v>19.18</v>
      </c>
      <c r="E32" s="102" t="s">
        <v>94</v>
      </c>
      <c r="F32" s="102">
        <v>6</v>
      </c>
      <c r="G32" s="102" t="str">
        <f t="shared" si="9"/>
        <v>F6</v>
      </c>
      <c r="H32" s="102">
        <f>VLOOKUP(F32,'4.) Faktoren'!$C$73:$D$80,2,0)</f>
        <v>268</v>
      </c>
      <c r="I32" s="104">
        <f t="shared" si="10"/>
        <v>5140.24</v>
      </c>
      <c r="J32" s="139">
        <f>VLOOKUP(G32,'5.) LST UR+AR'!$B$16:$D$51,3,0)</f>
        <v>0</v>
      </c>
      <c r="K32" s="105" t="e">
        <f t="shared" si="11"/>
        <v>#DIV/0!</v>
      </c>
      <c r="L32" s="106" t="e">
        <f t="shared" si="12"/>
        <v>#DIV/0!</v>
      </c>
      <c r="M32" s="138">
        <f>'3.a) SVS UR'!$F$75</f>
        <v>0</v>
      </c>
      <c r="N32" s="107" t="e">
        <f t="shared" si="13"/>
        <v>#DIV/0!</v>
      </c>
      <c r="O32" s="101"/>
    </row>
    <row r="33" spans="1:15" ht="17.100000000000001" customHeight="1">
      <c r="A33" s="102" t="s">
        <v>309</v>
      </c>
      <c r="B33" s="101" t="s">
        <v>310</v>
      </c>
      <c r="C33" s="102" t="s">
        <v>9</v>
      </c>
      <c r="D33" s="103">
        <v>13.9</v>
      </c>
      <c r="E33" s="102" t="s">
        <v>94</v>
      </c>
      <c r="F33" s="102">
        <v>6</v>
      </c>
      <c r="G33" s="102" t="str">
        <f t="shared" si="9"/>
        <v>F6</v>
      </c>
      <c r="H33" s="102">
        <f>VLOOKUP(F33,'4.) Faktoren'!$C$73:$D$80,2,0)</f>
        <v>268</v>
      </c>
      <c r="I33" s="104">
        <f t="shared" si="10"/>
        <v>3725.2000000000003</v>
      </c>
      <c r="J33" s="139">
        <f>VLOOKUP(G33,'5.) LST UR+AR'!$B$16:$D$51,3,0)</f>
        <v>0</v>
      </c>
      <c r="K33" s="105" t="e">
        <f t="shared" si="11"/>
        <v>#DIV/0!</v>
      </c>
      <c r="L33" s="106" t="e">
        <f t="shared" si="12"/>
        <v>#DIV/0!</v>
      </c>
      <c r="M33" s="138">
        <f>'3.a) SVS UR'!$F$75</f>
        <v>0</v>
      </c>
      <c r="N33" s="107" t="e">
        <f t="shared" si="13"/>
        <v>#DIV/0!</v>
      </c>
      <c r="O33" s="101"/>
    </row>
    <row r="34" spans="1:15" ht="17.100000000000001" customHeight="1">
      <c r="A34" s="102" t="s">
        <v>311</v>
      </c>
      <c r="B34" s="101" t="s">
        <v>312</v>
      </c>
      <c r="C34" s="102" t="s">
        <v>9</v>
      </c>
      <c r="D34" s="103">
        <v>9.7899999999999991</v>
      </c>
      <c r="E34" s="102" t="s">
        <v>94</v>
      </c>
      <c r="F34" s="102">
        <v>6</v>
      </c>
      <c r="G34" s="102" t="str">
        <f t="shared" si="9"/>
        <v>F6</v>
      </c>
      <c r="H34" s="102">
        <f>VLOOKUP(F34,'4.) Faktoren'!$C$73:$D$80,2,0)</f>
        <v>268</v>
      </c>
      <c r="I34" s="104">
        <f t="shared" si="10"/>
        <v>2623.72</v>
      </c>
      <c r="J34" s="139">
        <f>VLOOKUP(G34,'5.) LST UR+AR'!$B$16:$D$51,3,0)</f>
        <v>0</v>
      </c>
      <c r="K34" s="105" t="e">
        <f t="shared" si="11"/>
        <v>#DIV/0!</v>
      </c>
      <c r="L34" s="106" t="e">
        <f t="shared" si="12"/>
        <v>#DIV/0!</v>
      </c>
      <c r="M34" s="138">
        <f>'3.a) SVS UR'!$F$75</f>
        <v>0</v>
      </c>
      <c r="N34" s="107" t="e">
        <f t="shared" si="13"/>
        <v>#DIV/0!</v>
      </c>
      <c r="O34" s="101"/>
    </row>
    <row r="35" spans="1:15" ht="17.100000000000001" customHeight="1">
      <c r="A35" s="102" t="s">
        <v>313</v>
      </c>
      <c r="B35" s="101" t="s">
        <v>314</v>
      </c>
      <c r="C35" s="102" t="s">
        <v>9</v>
      </c>
      <c r="D35" s="103">
        <v>4.0199999999999996</v>
      </c>
      <c r="E35" s="102" t="s">
        <v>353</v>
      </c>
      <c r="F35" s="102" t="s">
        <v>84</v>
      </c>
      <c r="G35" s="102" t="str">
        <f t="shared" si="9"/>
        <v>Z</v>
      </c>
      <c r="H35" s="102"/>
      <c r="I35" s="102"/>
      <c r="J35" s="102"/>
      <c r="K35" s="102"/>
      <c r="L35" s="102"/>
      <c r="M35" s="102"/>
      <c r="N35" s="102"/>
      <c r="O35" s="227" t="s">
        <v>842</v>
      </c>
    </row>
    <row r="36" spans="1:15" ht="17.100000000000001" customHeight="1">
      <c r="A36" s="102" t="s">
        <v>315</v>
      </c>
      <c r="B36" s="101" t="s">
        <v>316</v>
      </c>
      <c r="C36" s="102" t="s">
        <v>15</v>
      </c>
      <c r="D36" s="103">
        <v>23.44</v>
      </c>
      <c r="E36" s="102" t="s">
        <v>92</v>
      </c>
      <c r="F36" s="102">
        <v>6</v>
      </c>
      <c r="G36" s="102" t="str">
        <f t="shared" si="9"/>
        <v>C6</v>
      </c>
      <c r="H36" s="102">
        <f>VLOOKUP(F36,'4.) Faktoren'!$C$73:$D$80,2,0)</f>
        <v>268</v>
      </c>
      <c r="I36" s="104">
        <f t="shared" si="10"/>
        <v>6281.92</v>
      </c>
      <c r="J36" s="139">
        <f>VLOOKUP(G36,'5.) LST UR+AR'!$B$16:$D$51,3,0)</f>
        <v>0</v>
      </c>
      <c r="K36" s="105" t="e">
        <f t="shared" si="11"/>
        <v>#DIV/0!</v>
      </c>
      <c r="L36" s="106" t="e">
        <f t="shared" si="12"/>
        <v>#DIV/0!</v>
      </c>
      <c r="M36" s="138">
        <f>'3.a) SVS UR'!$F$75</f>
        <v>0</v>
      </c>
      <c r="N36" s="107" t="e">
        <f t="shared" si="13"/>
        <v>#DIV/0!</v>
      </c>
      <c r="O36" s="101"/>
    </row>
    <row r="37" spans="1:15" ht="17.100000000000001" customHeight="1">
      <c r="A37" s="102" t="s">
        <v>317</v>
      </c>
      <c r="B37" s="101" t="s">
        <v>290</v>
      </c>
      <c r="C37" s="102" t="s">
        <v>15</v>
      </c>
      <c r="D37" s="103">
        <v>46.61</v>
      </c>
      <c r="E37" s="102" t="s">
        <v>12</v>
      </c>
      <c r="F37" s="102">
        <v>6</v>
      </c>
      <c r="G37" s="102" t="str">
        <f t="shared" si="9"/>
        <v>H6</v>
      </c>
      <c r="H37" s="102">
        <f>VLOOKUP(F37,'4.) Faktoren'!$C$73:$D$80,2,0)</f>
        <v>268</v>
      </c>
      <c r="I37" s="104">
        <f t="shared" si="10"/>
        <v>12491.48</v>
      </c>
      <c r="J37" s="139">
        <f>VLOOKUP(G37,'5.) LST UR+AR'!$B$16:$D$51,3,0)</f>
        <v>0</v>
      </c>
      <c r="K37" s="105" t="e">
        <f t="shared" si="11"/>
        <v>#DIV/0!</v>
      </c>
      <c r="L37" s="106" t="e">
        <f t="shared" si="12"/>
        <v>#DIV/0!</v>
      </c>
      <c r="M37" s="138">
        <f>'3.a) SVS UR'!$F$75</f>
        <v>0</v>
      </c>
      <c r="N37" s="107" t="e">
        <f t="shared" si="13"/>
        <v>#DIV/0!</v>
      </c>
      <c r="O37" s="101"/>
    </row>
    <row r="38" spans="1:15" ht="17.100000000000001" customHeight="1">
      <c r="A38" s="102" t="s">
        <v>318</v>
      </c>
      <c r="B38" s="101" t="s">
        <v>319</v>
      </c>
      <c r="C38" s="102" t="s">
        <v>15</v>
      </c>
      <c r="D38" s="103">
        <v>18.21</v>
      </c>
      <c r="E38" s="102" t="s">
        <v>92</v>
      </c>
      <c r="F38" s="102">
        <v>2</v>
      </c>
      <c r="G38" s="102" t="str">
        <f t="shared" si="9"/>
        <v>C2</v>
      </c>
      <c r="H38" s="102">
        <f>VLOOKUP(F38,'4.) Faktoren'!$C$73:$D$80,2,0)</f>
        <v>92</v>
      </c>
      <c r="I38" s="104">
        <f t="shared" si="10"/>
        <v>1675.3200000000002</v>
      </c>
      <c r="J38" s="139">
        <f>VLOOKUP(G38,'5.) LST UR+AR'!$B$16:$D$51,3,0)</f>
        <v>0</v>
      </c>
      <c r="K38" s="105" t="e">
        <f t="shared" si="11"/>
        <v>#DIV/0!</v>
      </c>
      <c r="L38" s="106" t="e">
        <f t="shared" si="12"/>
        <v>#DIV/0!</v>
      </c>
      <c r="M38" s="138">
        <f>'3.a) SVS UR'!$F$75</f>
        <v>0</v>
      </c>
      <c r="N38" s="107" t="e">
        <f t="shared" si="13"/>
        <v>#DIV/0!</v>
      </c>
      <c r="O38" s="101"/>
    </row>
    <row r="39" spans="1:15" ht="17.100000000000001" customHeight="1">
      <c r="A39" s="102" t="s">
        <v>320</v>
      </c>
      <c r="B39" s="101" t="s">
        <v>321</v>
      </c>
      <c r="C39" s="102" t="s">
        <v>15</v>
      </c>
      <c r="D39" s="103">
        <v>11.35</v>
      </c>
      <c r="E39" s="102" t="s">
        <v>93</v>
      </c>
      <c r="F39" s="102" t="s">
        <v>84</v>
      </c>
      <c r="G39" s="102" t="str">
        <f t="shared" si="9"/>
        <v>D</v>
      </c>
      <c r="H39" s="102"/>
      <c r="I39" s="102"/>
      <c r="J39" s="102"/>
      <c r="K39" s="102"/>
      <c r="L39" s="102"/>
      <c r="M39" s="102"/>
      <c r="N39" s="102"/>
      <c r="O39" s="101"/>
    </row>
    <row r="40" spans="1:15" ht="17.100000000000001" customHeight="1">
      <c r="A40" s="102"/>
      <c r="B40" s="101" t="s">
        <v>322</v>
      </c>
      <c r="C40" s="102" t="s">
        <v>15</v>
      </c>
      <c r="D40" s="103">
        <v>29.63</v>
      </c>
      <c r="E40" s="102" t="s">
        <v>93</v>
      </c>
      <c r="F40" s="102" t="s">
        <v>84</v>
      </c>
      <c r="G40" s="102" t="str">
        <f t="shared" si="9"/>
        <v>D</v>
      </c>
      <c r="H40" s="102"/>
      <c r="I40" s="102"/>
      <c r="J40" s="102"/>
      <c r="K40" s="102"/>
      <c r="L40" s="102"/>
      <c r="M40" s="102"/>
      <c r="N40" s="102"/>
      <c r="O40" s="101"/>
    </row>
    <row r="41" spans="1:15" ht="17.100000000000001" customHeight="1">
      <c r="A41" s="102" t="s">
        <v>323</v>
      </c>
      <c r="B41" s="101" t="s">
        <v>324</v>
      </c>
      <c r="C41" s="102" t="s">
        <v>15</v>
      </c>
      <c r="D41" s="103">
        <v>8.4600000000000009</v>
      </c>
      <c r="E41" s="102" t="s">
        <v>93</v>
      </c>
      <c r="F41" s="102" t="s">
        <v>84</v>
      </c>
      <c r="G41" s="102" t="str">
        <f t="shared" si="9"/>
        <v>D</v>
      </c>
      <c r="H41" s="102"/>
      <c r="I41" s="102"/>
      <c r="J41" s="102"/>
      <c r="K41" s="102"/>
      <c r="L41" s="102"/>
      <c r="M41" s="102"/>
      <c r="N41" s="102"/>
      <c r="O41" s="101"/>
    </row>
    <row r="42" spans="1:15" ht="17.100000000000001" customHeight="1">
      <c r="A42" s="102" t="s">
        <v>325</v>
      </c>
      <c r="B42" s="101" t="s">
        <v>290</v>
      </c>
      <c r="C42" s="102" t="s">
        <v>15</v>
      </c>
      <c r="D42" s="103">
        <v>55.44</v>
      </c>
      <c r="E42" s="102" t="s">
        <v>12</v>
      </c>
      <c r="F42" s="102">
        <v>2</v>
      </c>
      <c r="G42" s="102" t="str">
        <f t="shared" si="9"/>
        <v>H2</v>
      </c>
      <c r="H42" s="102">
        <f>VLOOKUP(F42,'4.) Faktoren'!$C$73:$D$80,2,0)</f>
        <v>92</v>
      </c>
      <c r="I42" s="104">
        <f t="shared" si="10"/>
        <v>5100.4799999999996</v>
      </c>
      <c r="J42" s="139">
        <f>VLOOKUP(G42,'5.) LST UR+AR'!$B$16:$D$51,3,0)</f>
        <v>0</v>
      </c>
      <c r="K42" s="105" t="e">
        <f t="shared" si="11"/>
        <v>#DIV/0!</v>
      </c>
      <c r="L42" s="106" t="e">
        <f t="shared" si="12"/>
        <v>#DIV/0!</v>
      </c>
      <c r="M42" s="138">
        <f>'3.a) SVS UR'!$F$75</f>
        <v>0</v>
      </c>
      <c r="N42" s="107" t="e">
        <f t="shared" si="13"/>
        <v>#DIV/0!</v>
      </c>
      <c r="O42" s="101"/>
    </row>
    <row r="43" spans="1:15" ht="17.100000000000001" customHeight="1">
      <c r="A43" s="102" t="s">
        <v>326</v>
      </c>
      <c r="B43" s="101" t="s">
        <v>327</v>
      </c>
      <c r="C43" s="102" t="s">
        <v>7</v>
      </c>
      <c r="D43" s="103">
        <v>63.14</v>
      </c>
      <c r="E43" s="102" t="s">
        <v>182</v>
      </c>
      <c r="F43" s="102">
        <v>2</v>
      </c>
      <c r="G43" s="102" t="str">
        <f t="shared" si="9"/>
        <v>K2</v>
      </c>
      <c r="H43" s="102">
        <f>VLOOKUP(F43,'4.) Faktoren'!$C$73:$D$80,2,0)</f>
        <v>92</v>
      </c>
      <c r="I43" s="104">
        <f t="shared" si="10"/>
        <v>5808.88</v>
      </c>
      <c r="J43" s="139">
        <f>VLOOKUP(G43,'5.) LST UR+AR'!$B$16:$D$51,3,0)</f>
        <v>0</v>
      </c>
      <c r="K43" s="105" t="e">
        <f t="shared" si="11"/>
        <v>#DIV/0!</v>
      </c>
      <c r="L43" s="106" t="e">
        <f t="shared" si="12"/>
        <v>#DIV/0!</v>
      </c>
      <c r="M43" s="138">
        <f>'3.a) SVS UR'!$F$75</f>
        <v>0</v>
      </c>
      <c r="N43" s="107" t="e">
        <f t="shared" si="13"/>
        <v>#DIV/0!</v>
      </c>
      <c r="O43" s="101"/>
    </row>
    <row r="44" spans="1:15" ht="17.100000000000001" customHeight="1">
      <c r="A44" s="102" t="s">
        <v>328</v>
      </c>
      <c r="B44" s="101" t="s">
        <v>329</v>
      </c>
      <c r="C44" s="102" t="s">
        <v>7</v>
      </c>
      <c r="D44" s="103">
        <v>33.86</v>
      </c>
      <c r="E44" s="102" t="s">
        <v>182</v>
      </c>
      <c r="F44" s="102">
        <v>2</v>
      </c>
      <c r="G44" s="102" t="str">
        <f t="shared" si="9"/>
        <v>K2</v>
      </c>
      <c r="H44" s="102">
        <f>VLOOKUP(F44,'4.) Faktoren'!$C$73:$D$80,2,0)</f>
        <v>92</v>
      </c>
      <c r="I44" s="104">
        <f t="shared" si="10"/>
        <v>3115.12</v>
      </c>
      <c r="J44" s="139">
        <f>VLOOKUP(G44,'5.) LST UR+AR'!$B$16:$D$51,3,0)</f>
        <v>0</v>
      </c>
      <c r="K44" s="105" t="e">
        <f t="shared" si="11"/>
        <v>#DIV/0!</v>
      </c>
      <c r="L44" s="106" t="e">
        <f t="shared" si="12"/>
        <v>#DIV/0!</v>
      </c>
      <c r="M44" s="138">
        <f>'3.a) SVS UR'!$F$75</f>
        <v>0</v>
      </c>
      <c r="N44" s="107" t="e">
        <f t="shared" si="13"/>
        <v>#DIV/0!</v>
      </c>
      <c r="O44" s="101"/>
    </row>
    <row r="45" spans="1:15" ht="17.100000000000001" customHeight="1">
      <c r="A45" s="102" t="s">
        <v>330</v>
      </c>
      <c r="B45" s="101" t="s">
        <v>331</v>
      </c>
      <c r="C45" s="102" t="s">
        <v>7</v>
      </c>
      <c r="D45" s="103">
        <v>53.99</v>
      </c>
      <c r="E45" s="102" t="s">
        <v>182</v>
      </c>
      <c r="F45" s="102">
        <v>2</v>
      </c>
      <c r="G45" s="102" t="str">
        <f t="shared" si="9"/>
        <v>K2</v>
      </c>
      <c r="H45" s="102">
        <f>VLOOKUP(F45,'4.) Faktoren'!$C$73:$D$80,2,0)</f>
        <v>92</v>
      </c>
      <c r="I45" s="104">
        <f t="shared" si="10"/>
        <v>4967.08</v>
      </c>
      <c r="J45" s="139">
        <f>VLOOKUP(G45,'5.) LST UR+AR'!$B$16:$D$51,3,0)</f>
        <v>0</v>
      </c>
      <c r="K45" s="105" t="e">
        <f t="shared" si="11"/>
        <v>#DIV/0!</v>
      </c>
      <c r="L45" s="106" t="e">
        <f t="shared" si="12"/>
        <v>#DIV/0!</v>
      </c>
      <c r="M45" s="138">
        <f>'3.a) SVS UR'!$F$75</f>
        <v>0</v>
      </c>
      <c r="N45" s="107" t="e">
        <f t="shared" si="13"/>
        <v>#DIV/0!</v>
      </c>
      <c r="O45" s="101"/>
    </row>
    <row r="46" spans="1:15" ht="17.100000000000001" customHeight="1">
      <c r="A46" s="102" t="s">
        <v>332</v>
      </c>
      <c r="B46" s="101" t="s">
        <v>333</v>
      </c>
      <c r="C46" s="102" t="s">
        <v>15</v>
      </c>
      <c r="D46" s="103">
        <v>8.4600000000000009</v>
      </c>
      <c r="E46" s="102" t="s">
        <v>93</v>
      </c>
      <c r="F46" s="102" t="s">
        <v>84</v>
      </c>
      <c r="G46" s="102" t="str">
        <f t="shared" si="9"/>
        <v>D</v>
      </c>
      <c r="H46" s="102"/>
      <c r="I46" s="102"/>
      <c r="J46" s="102"/>
      <c r="K46" s="102"/>
      <c r="L46" s="102"/>
      <c r="M46" s="102"/>
      <c r="N46" s="102"/>
      <c r="O46" s="101"/>
    </row>
    <row r="47" spans="1:15" ht="17.100000000000001" customHeight="1">
      <c r="A47" s="102" t="s">
        <v>334</v>
      </c>
      <c r="B47" s="101" t="s">
        <v>335</v>
      </c>
      <c r="C47" s="102" t="s">
        <v>15</v>
      </c>
      <c r="D47" s="103">
        <v>18.21</v>
      </c>
      <c r="E47" s="102" t="s">
        <v>92</v>
      </c>
      <c r="F47" s="102">
        <v>2</v>
      </c>
      <c r="G47" s="102" t="str">
        <f t="shared" si="9"/>
        <v>C2</v>
      </c>
      <c r="H47" s="102">
        <f>VLOOKUP(F47,'4.) Faktoren'!$C$73:$D$80,2,0)</f>
        <v>92</v>
      </c>
      <c r="I47" s="104">
        <f t="shared" si="10"/>
        <v>1675.3200000000002</v>
      </c>
      <c r="J47" s="139">
        <f>VLOOKUP(G47,'5.) LST UR+AR'!$B$16:$D$51,3,0)</f>
        <v>0</v>
      </c>
      <c r="K47" s="105" t="e">
        <f t="shared" si="11"/>
        <v>#DIV/0!</v>
      </c>
      <c r="L47" s="106" t="e">
        <f t="shared" si="12"/>
        <v>#DIV/0!</v>
      </c>
      <c r="M47" s="138">
        <f>'3.a) SVS UR'!$F$75</f>
        <v>0</v>
      </c>
      <c r="N47" s="107" t="e">
        <f t="shared" si="13"/>
        <v>#DIV/0!</v>
      </c>
      <c r="O47" s="101"/>
    </row>
    <row r="48" spans="1:15" ht="17.100000000000001" customHeight="1">
      <c r="A48" s="102" t="s">
        <v>336</v>
      </c>
      <c r="B48" s="101" t="s">
        <v>337</v>
      </c>
      <c r="C48" s="102" t="s">
        <v>15</v>
      </c>
      <c r="D48" s="103">
        <v>18.05</v>
      </c>
      <c r="E48" s="102" t="s">
        <v>92</v>
      </c>
      <c r="F48" s="102">
        <v>2</v>
      </c>
      <c r="G48" s="102" t="str">
        <f t="shared" si="9"/>
        <v>C2</v>
      </c>
      <c r="H48" s="102">
        <f>VLOOKUP(F48,'4.) Faktoren'!$C$73:$D$80,2,0)</f>
        <v>92</v>
      </c>
      <c r="I48" s="104">
        <f t="shared" si="10"/>
        <v>1660.6000000000001</v>
      </c>
      <c r="J48" s="139">
        <f>VLOOKUP(G48,'5.) LST UR+AR'!$B$16:$D$51,3,0)</f>
        <v>0</v>
      </c>
      <c r="K48" s="105" t="e">
        <f t="shared" si="11"/>
        <v>#DIV/0!</v>
      </c>
      <c r="L48" s="106" t="e">
        <f t="shared" si="12"/>
        <v>#DIV/0!</v>
      </c>
      <c r="M48" s="138">
        <f>'3.a) SVS UR'!$F$75</f>
        <v>0</v>
      </c>
      <c r="N48" s="107" t="e">
        <f t="shared" si="13"/>
        <v>#DIV/0!</v>
      </c>
      <c r="O48" s="101"/>
    </row>
    <row r="49" spans="1:15" ht="17.100000000000001" customHeight="1">
      <c r="A49" s="102" t="s">
        <v>338</v>
      </c>
      <c r="B49" s="101" t="s">
        <v>339</v>
      </c>
      <c r="C49" s="102" t="s">
        <v>12</v>
      </c>
      <c r="D49" s="103">
        <v>124.49000000000001</v>
      </c>
      <c r="E49" s="102" t="s">
        <v>185</v>
      </c>
      <c r="F49" s="102" t="s">
        <v>84</v>
      </c>
      <c r="G49" s="102" t="str">
        <f t="shared" si="9"/>
        <v>P</v>
      </c>
      <c r="H49" s="102"/>
      <c r="I49" s="102"/>
      <c r="J49" s="102"/>
      <c r="K49" s="102"/>
      <c r="L49" s="102"/>
      <c r="M49" s="102"/>
      <c r="N49" s="102"/>
      <c r="O49" s="101"/>
    </row>
    <row r="50" spans="1:15" ht="17.100000000000001" customHeight="1">
      <c r="A50" s="102" t="s">
        <v>340</v>
      </c>
      <c r="B50" s="101" t="s">
        <v>341</v>
      </c>
      <c r="C50" s="102" t="s">
        <v>149</v>
      </c>
      <c r="D50" s="103">
        <v>10.23</v>
      </c>
      <c r="E50" s="102" t="s">
        <v>92</v>
      </c>
      <c r="F50" s="102">
        <v>6</v>
      </c>
      <c r="G50" s="102" t="str">
        <f t="shared" si="9"/>
        <v>C6</v>
      </c>
      <c r="H50" s="102">
        <f>VLOOKUP(F50,'4.) Faktoren'!$C$73:$D$80,2,0)</f>
        <v>268</v>
      </c>
      <c r="I50" s="104">
        <f t="shared" si="10"/>
        <v>2741.6400000000003</v>
      </c>
      <c r="J50" s="139">
        <f>VLOOKUP(G50,'5.) LST UR+AR'!$B$16:$D$51,3,0)</f>
        <v>0</v>
      </c>
      <c r="K50" s="105" t="e">
        <f t="shared" si="11"/>
        <v>#DIV/0!</v>
      </c>
      <c r="L50" s="106" t="e">
        <f t="shared" si="12"/>
        <v>#DIV/0!</v>
      </c>
      <c r="M50" s="138">
        <f>'3.a) SVS UR'!$F$75</f>
        <v>0</v>
      </c>
      <c r="N50" s="107" t="e">
        <f t="shared" si="13"/>
        <v>#DIV/0!</v>
      </c>
      <c r="O50" s="101"/>
    </row>
    <row r="51" spans="1:15" ht="17.100000000000001" customHeight="1">
      <c r="A51" s="102" t="s">
        <v>342</v>
      </c>
      <c r="B51" s="101" t="s">
        <v>343</v>
      </c>
      <c r="C51" s="102" t="s">
        <v>149</v>
      </c>
      <c r="D51" s="103">
        <v>10.23</v>
      </c>
      <c r="E51" s="102" t="s">
        <v>92</v>
      </c>
      <c r="F51" s="102">
        <v>6</v>
      </c>
      <c r="G51" s="102" t="str">
        <f t="shared" si="9"/>
        <v>C6</v>
      </c>
      <c r="H51" s="102">
        <f>VLOOKUP(F51,'4.) Faktoren'!$C$73:$D$80,2,0)</f>
        <v>268</v>
      </c>
      <c r="I51" s="104">
        <f t="shared" si="10"/>
        <v>2741.6400000000003</v>
      </c>
      <c r="J51" s="139">
        <f>VLOOKUP(G51,'5.) LST UR+AR'!$B$16:$D$51,3,0)</f>
        <v>0</v>
      </c>
      <c r="K51" s="105" t="e">
        <f t="shared" si="11"/>
        <v>#DIV/0!</v>
      </c>
      <c r="L51" s="106" t="e">
        <f t="shared" si="12"/>
        <v>#DIV/0!</v>
      </c>
      <c r="M51" s="138">
        <f>'3.a) SVS UR'!$F$75</f>
        <v>0</v>
      </c>
      <c r="N51" s="107" t="e">
        <f t="shared" si="13"/>
        <v>#DIV/0!</v>
      </c>
      <c r="O51" s="101"/>
    </row>
    <row r="52" spans="1:15" ht="17.100000000000001" customHeight="1">
      <c r="A52" s="102" t="s">
        <v>344</v>
      </c>
      <c r="B52" s="101" t="s">
        <v>312</v>
      </c>
      <c r="C52" s="102" t="s">
        <v>149</v>
      </c>
      <c r="D52" s="103">
        <v>32.61</v>
      </c>
      <c r="E52" s="102" t="s">
        <v>94</v>
      </c>
      <c r="F52" s="102" t="s">
        <v>84</v>
      </c>
      <c r="G52" s="102" t="str">
        <f t="shared" si="9"/>
        <v>F</v>
      </c>
      <c r="H52" s="102"/>
      <c r="I52" s="102"/>
      <c r="J52" s="102"/>
      <c r="K52" s="102"/>
      <c r="L52" s="102"/>
      <c r="M52" s="102"/>
      <c r="N52" s="102"/>
      <c r="O52" s="101" t="s">
        <v>842</v>
      </c>
    </row>
    <row r="53" spans="1:15" ht="17.100000000000001" customHeight="1">
      <c r="A53" s="102" t="s">
        <v>345</v>
      </c>
      <c r="B53" s="101" t="s">
        <v>310</v>
      </c>
      <c r="C53" s="102" t="s">
        <v>149</v>
      </c>
      <c r="D53" s="103">
        <v>27.36</v>
      </c>
      <c r="E53" s="102" t="s">
        <v>94</v>
      </c>
      <c r="F53" s="102" t="s">
        <v>84</v>
      </c>
      <c r="G53" s="102" t="str">
        <f t="shared" si="9"/>
        <v>F</v>
      </c>
      <c r="H53" s="102"/>
      <c r="I53" s="102"/>
      <c r="J53" s="102"/>
      <c r="K53" s="102"/>
      <c r="L53" s="102"/>
      <c r="M53" s="102"/>
      <c r="N53" s="102"/>
      <c r="O53" s="101" t="s">
        <v>842</v>
      </c>
    </row>
    <row r="54" spans="1:15" ht="17.100000000000001" customHeight="1">
      <c r="A54" s="102" t="s">
        <v>346</v>
      </c>
      <c r="B54" s="101" t="s">
        <v>347</v>
      </c>
      <c r="C54" s="102" t="s">
        <v>9</v>
      </c>
      <c r="D54" s="103">
        <v>3.89</v>
      </c>
      <c r="E54" s="102" t="s">
        <v>94</v>
      </c>
      <c r="F54" s="102" t="s">
        <v>84</v>
      </c>
      <c r="G54" s="102" t="str">
        <f t="shared" si="9"/>
        <v>F</v>
      </c>
      <c r="H54" s="102"/>
      <c r="I54" s="102"/>
      <c r="J54" s="102"/>
      <c r="K54" s="102"/>
      <c r="L54" s="102"/>
      <c r="M54" s="102"/>
      <c r="N54" s="102"/>
      <c r="O54" s="101" t="s">
        <v>842</v>
      </c>
    </row>
    <row r="55" spans="1:15" ht="17.100000000000001" customHeight="1">
      <c r="A55" s="102" t="s">
        <v>348</v>
      </c>
      <c r="B55" s="101" t="s">
        <v>349</v>
      </c>
      <c r="C55" s="102" t="s">
        <v>9</v>
      </c>
      <c r="D55" s="103">
        <v>29.54</v>
      </c>
      <c r="E55" s="102" t="s">
        <v>12</v>
      </c>
      <c r="F55" s="102">
        <v>2</v>
      </c>
      <c r="G55" s="102" t="str">
        <f t="shared" si="9"/>
        <v>H2</v>
      </c>
      <c r="H55" s="102">
        <f>VLOOKUP(F55,'4.) Faktoren'!$C$73:$D$80,2,0)</f>
        <v>92</v>
      </c>
      <c r="I55" s="104">
        <f t="shared" si="10"/>
        <v>2717.68</v>
      </c>
      <c r="J55" s="139">
        <f>VLOOKUP(G55,'5.) LST UR+AR'!$B$16:$D$51,3,0)</f>
        <v>0</v>
      </c>
      <c r="K55" s="105" t="e">
        <f t="shared" si="11"/>
        <v>#DIV/0!</v>
      </c>
      <c r="L55" s="106" t="e">
        <f t="shared" si="12"/>
        <v>#DIV/0!</v>
      </c>
      <c r="M55" s="138">
        <f>'3.a) SVS UR'!$F$75</f>
        <v>0</v>
      </c>
      <c r="N55" s="107" t="e">
        <f t="shared" si="13"/>
        <v>#DIV/0!</v>
      </c>
      <c r="O55" s="101"/>
    </row>
    <row r="56" spans="1:15" ht="17.100000000000001" customHeight="1">
      <c r="A56" s="102" t="s">
        <v>350</v>
      </c>
      <c r="B56" s="101" t="s">
        <v>324</v>
      </c>
      <c r="C56" s="102" t="s">
        <v>15</v>
      </c>
      <c r="D56" s="103">
        <v>6.4</v>
      </c>
      <c r="E56" s="102" t="s">
        <v>93</v>
      </c>
      <c r="F56" s="102" t="s">
        <v>84</v>
      </c>
      <c r="G56" s="102" t="str">
        <f t="shared" si="9"/>
        <v>D</v>
      </c>
      <c r="H56" s="102"/>
      <c r="I56" s="102"/>
      <c r="J56" s="102"/>
      <c r="K56" s="102"/>
      <c r="L56" s="102"/>
      <c r="M56" s="102"/>
      <c r="N56" s="102"/>
      <c r="O56" s="101"/>
    </row>
    <row r="57" spans="1:15" ht="17.100000000000001" customHeight="1">
      <c r="A57" s="102" t="s">
        <v>351</v>
      </c>
      <c r="B57" s="101" t="s">
        <v>352</v>
      </c>
      <c r="C57" s="102" t="s">
        <v>149</v>
      </c>
      <c r="D57" s="103">
        <v>653.51</v>
      </c>
      <c r="E57" s="102" t="s">
        <v>12</v>
      </c>
      <c r="F57" s="102" t="s">
        <v>84</v>
      </c>
      <c r="G57" s="102" t="str">
        <f t="shared" si="9"/>
        <v>H</v>
      </c>
      <c r="H57" s="102"/>
      <c r="I57" s="102"/>
      <c r="J57" s="102"/>
      <c r="K57" s="102"/>
      <c r="L57" s="102"/>
      <c r="M57" s="102"/>
      <c r="N57" s="102"/>
      <c r="O57" s="101" t="s">
        <v>842</v>
      </c>
    </row>
    <row r="58" spans="1:15" ht="17.100000000000001" customHeight="1">
      <c r="A58" s="102"/>
      <c r="B58" s="101" t="s">
        <v>856</v>
      </c>
      <c r="C58" s="102" t="s">
        <v>9</v>
      </c>
      <c r="D58" s="103">
        <v>2.09</v>
      </c>
      <c r="E58" s="102" t="s">
        <v>95</v>
      </c>
      <c r="F58" s="102" t="s">
        <v>84</v>
      </c>
      <c r="G58" s="102" t="str">
        <f t="shared" ref="G58:G59" si="14">IF(F58="k. R.",E58,CONCATENATE(E58,F58))</f>
        <v>G</v>
      </c>
      <c r="H58" s="102"/>
      <c r="I58" s="102"/>
      <c r="J58" s="102"/>
      <c r="K58" s="102"/>
      <c r="L58" s="102"/>
      <c r="M58" s="102"/>
      <c r="N58" s="102"/>
      <c r="O58" s="101" t="s">
        <v>842</v>
      </c>
    </row>
    <row r="59" spans="1:15" ht="17.100000000000001" customHeight="1">
      <c r="A59" s="102" t="s">
        <v>857</v>
      </c>
      <c r="B59" s="101" t="s">
        <v>858</v>
      </c>
      <c r="C59" s="102" t="s">
        <v>149</v>
      </c>
      <c r="D59" s="103">
        <v>69.22</v>
      </c>
      <c r="E59" s="102" t="s">
        <v>95</v>
      </c>
      <c r="F59" s="102">
        <v>6</v>
      </c>
      <c r="G59" s="102" t="str">
        <f t="shared" si="14"/>
        <v>G6</v>
      </c>
      <c r="H59" s="102">
        <f>VLOOKUP(F59,'4.) Faktoren'!$C$73:$D$80,2,0)</f>
        <v>268</v>
      </c>
      <c r="I59" s="104">
        <f t="shared" ref="I59" si="15">D59*H59</f>
        <v>18550.96</v>
      </c>
      <c r="J59" s="139">
        <f>VLOOKUP(G59,'5.) LST UR+AR'!$B$16:$D$51,3,0)</f>
        <v>0</v>
      </c>
      <c r="K59" s="105" t="e">
        <f t="shared" ref="K59" si="16">I59/J59</f>
        <v>#DIV/0!</v>
      </c>
      <c r="L59" s="106" t="e">
        <f t="shared" ref="L59" si="17">K59/12</f>
        <v>#DIV/0!</v>
      </c>
      <c r="M59" s="138">
        <f>'3.a) SVS UR'!$F$75</f>
        <v>0</v>
      </c>
      <c r="N59" s="107" t="e">
        <f t="shared" ref="N59" si="18">L59*M59</f>
        <v>#DIV/0!</v>
      </c>
      <c r="O59" s="101"/>
    </row>
    <row r="60" spans="1:15" ht="17.100000000000001" customHeight="1">
      <c r="A60" s="116" t="s">
        <v>264</v>
      </c>
      <c r="B60" s="117"/>
      <c r="C60" s="118"/>
      <c r="D60" s="119">
        <f>SUM(D13:D59)</f>
        <v>2013.91</v>
      </c>
      <c r="E60" s="118"/>
      <c r="F60" s="118"/>
      <c r="G60" s="118"/>
      <c r="H60" s="118"/>
      <c r="I60" s="118"/>
      <c r="J60" s="118"/>
      <c r="K60" s="118"/>
      <c r="L60" s="118"/>
      <c r="M60" s="118"/>
      <c r="N60" s="118"/>
      <c r="O60" s="120"/>
    </row>
    <row r="61" spans="1:15" ht="17.100000000000001" customHeight="1">
      <c r="A61" s="113" t="s">
        <v>265</v>
      </c>
      <c r="B61" s="114"/>
      <c r="C61" s="114"/>
      <c r="D61" s="114"/>
      <c r="E61" s="114"/>
      <c r="F61" s="114"/>
      <c r="G61" s="114"/>
      <c r="H61" s="114"/>
      <c r="I61" s="114"/>
      <c r="J61" s="114"/>
      <c r="K61" s="114"/>
      <c r="L61" s="114"/>
      <c r="M61" s="114"/>
      <c r="N61" s="114"/>
      <c r="O61" s="115"/>
    </row>
    <row r="62" spans="1:15" ht="17.100000000000001" customHeight="1">
      <c r="A62" s="102" t="s">
        <v>354</v>
      </c>
      <c r="B62" s="101" t="s">
        <v>355</v>
      </c>
      <c r="C62" s="102" t="s">
        <v>15</v>
      </c>
      <c r="D62" s="103">
        <v>8.76</v>
      </c>
      <c r="E62" s="102" t="s">
        <v>95</v>
      </c>
      <c r="F62" s="102" t="s">
        <v>84</v>
      </c>
      <c r="G62" s="102" t="str">
        <f t="shared" ref="G62:G76" si="19">IF(F62="k. R.",E62,CONCATENATE(E62,F62))</f>
        <v>G</v>
      </c>
      <c r="H62" s="102"/>
      <c r="I62" s="102"/>
      <c r="J62" s="102"/>
      <c r="K62" s="102"/>
      <c r="L62" s="102"/>
      <c r="M62" s="102"/>
      <c r="N62" s="102"/>
      <c r="O62" s="101" t="s">
        <v>842</v>
      </c>
    </row>
    <row r="63" spans="1:15" ht="17.100000000000001" customHeight="1">
      <c r="A63" s="102"/>
      <c r="B63" s="101" t="s">
        <v>356</v>
      </c>
      <c r="C63" s="102" t="s">
        <v>9</v>
      </c>
      <c r="D63" s="103">
        <v>1.53</v>
      </c>
      <c r="E63" s="102" t="s">
        <v>95</v>
      </c>
      <c r="F63" s="102" t="s">
        <v>84</v>
      </c>
      <c r="G63" s="102" t="str">
        <f t="shared" si="19"/>
        <v>G</v>
      </c>
      <c r="H63" s="102"/>
      <c r="I63" s="102"/>
      <c r="J63" s="102"/>
      <c r="K63" s="102"/>
      <c r="L63" s="102"/>
      <c r="M63" s="102"/>
      <c r="N63" s="102"/>
      <c r="O63" s="101" t="s">
        <v>842</v>
      </c>
    </row>
    <row r="64" spans="1:15" ht="17.100000000000001" customHeight="1">
      <c r="A64" s="102" t="s">
        <v>357</v>
      </c>
      <c r="B64" s="101" t="s">
        <v>358</v>
      </c>
      <c r="C64" s="102" t="s">
        <v>15</v>
      </c>
      <c r="D64" s="103">
        <v>31.09</v>
      </c>
      <c r="E64" s="102" t="s">
        <v>12</v>
      </c>
      <c r="F64" s="102" t="s">
        <v>84</v>
      </c>
      <c r="G64" s="102" t="str">
        <f t="shared" si="19"/>
        <v>H</v>
      </c>
      <c r="H64" s="102"/>
      <c r="I64" s="102"/>
      <c r="J64" s="102"/>
      <c r="K64" s="102"/>
      <c r="L64" s="102"/>
      <c r="M64" s="102"/>
      <c r="N64" s="102"/>
      <c r="O64" s="101" t="s">
        <v>842</v>
      </c>
    </row>
    <row r="65" spans="1:15" ht="17.100000000000001" customHeight="1">
      <c r="A65" s="102" t="s">
        <v>359</v>
      </c>
      <c r="B65" s="101" t="s">
        <v>290</v>
      </c>
      <c r="C65" s="102" t="s">
        <v>15</v>
      </c>
      <c r="D65" s="103">
        <v>20.72</v>
      </c>
      <c r="E65" s="102" t="s">
        <v>12</v>
      </c>
      <c r="F65" s="102">
        <v>6</v>
      </c>
      <c r="G65" s="102" t="str">
        <f t="shared" si="19"/>
        <v>H6</v>
      </c>
      <c r="H65" s="102">
        <f>VLOOKUP(F65,'4.) Faktoren'!$C$73:$D$80,2,0)</f>
        <v>268</v>
      </c>
      <c r="I65" s="104">
        <f t="shared" ref="I65:I76" si="20">D65*H65</f>
        <v>5552.96</v>
      </c>
      <c r="J65" s="139">
        <f>VLOOKUP(G65,'5.) LST UR+AR'!$B$16:$D$51,3,0)</f>
        <v>0</v>
      </c>
      <c r="K65" s="105" t="e">
        <f t="shared" ref="K65:K76" si="21">I65/J65</f>
        <v>#DIV/0!</v>
      </c>
      <c r="L65" s="106" t="e">
        <f t="shared" ref="L65:L76" si="22">K65/12</f>
        <v>#DIV/0!</v>
      </c>
      <c r="M65" s="138">
        <f>'3.a) SVS UR'!$F$75</f>
        <v>0</v>
      </c>
      <c r="N65" s="107" t="e">
        <f t="shared" ref="N65:N76" si="23">L65*M65</f>
        <v>#DIV/0!</v>
      </c>
      <c r="O65" s="101"/>
    </row>
    <row r="66" spans="1:15" ht="17.100000000000001" customHeight="1">
      <c r="A66" s="102" t="s">
        <v>360</v>
      </c>
      <c r="B66" s="101" t="s">
        <v>361</v>
      </c>
      <c r="C66" s="102" t="s">
        <v>9</v>
      </c>
      <c r="D66" s="103">
        <v>4.67</v>
      </c>
      <c r="E66" s="102" t="s">
        <v>94</v>
      </c>
      <c r="F66" s="102">
        <v>6</v>
      </c>
      <c r="G66" s="102" t="str">
        <f t="shared" si="19"/>
        <v>F6</v>
      </c>
      <c r="H66" s="102">
        <f>VLOOKUP(F66,'4.) Faktoren'!$C$73:$D$80,2,0)</f>
        <v>268</v>
      </c>
      <c r="I66" s="104">
        <f t="shared" si="20"/>
        <v>1251.56</v>
      </c>
      <c r="J66" s="139">
        <f>VLOOKUP(G66,'5.) LST UR+AR'!$B$16:$D$51,3,0)</f>
        <v>0</v>
      </c>
      <c r="K66" s="105" t="e">
        <f t="shared" si="21"/>
        <v>#DIV/0!</v>
      </c>
      <c r="L66" s="106" t="e">
        <f t="shared" si="22"/>
        <v>#DIV/0!</v>
      </c>
      <c r="M66" s="138">
        <f>'3.a) SVS UR'!$F$75</f>
        <v>0</v>
      </c>
      <c r="N66" s="107" t="e">
        <f t="shared" si="23"/>
        <v>#DIV/0!</v>
      </c>
      <c r="O66" s="101"/>
    </row>
    <row r="67" spans="1:15" ht="17.100000000000001" customHeight="1">
      <c r="A67" s="102" t="s">
        <v>362</v>
      </c>
      <c r="B67" s="101" t="s">
        <v>312</v>
      </c>
      <c r="C67" s="102" t="s">
        <v>9</v>
      </c>
      <c r="D67" s="103">
        <v>8.4700000000000006</v>
      </c>
      <c r="E67" s="102" t="s">
        <v>94</v>
      </c>
      <c r="F67" s="102">
        <v>6</v>
      </c>
      <c r="G67" s="102" t="str">
        <f t="shared" si="19"/>
        <v>F6</v>
      </c>
      <c r="H67" s="102">
        <f>VLOOKUP(F67,'4.) Faktoren'!$C$73:$D$80,2,0)</f>
        <v>268</v>
      </c>
      <c r="I67" s="104">
        <f t="shared" si="20"/>
        <v>2269.96</v>
      </c>
      <c r="J67" s="139">
        <f>VLOOKUP(G67,'5.) LST UR+AR'!$B$16:$D$51,3,0)</f>
        <v>0</v>
      </c>
      <c r="K67" s="105" t="e">
        <f t="shared" si="21"/>
        <v>#DIV/0!</v>
      </c>
      <c r="L67" s="106" t="e">
        <f t="shared" si="22"/>
        <v>#DIV/0!</v>
      </c>
      <c r="M67" s="138">
        <f>'3.a) SVS UR'!$F$75</f>
        <v>0</v>
      </c>
      <c r="N67" s="107" t="e">
        <f t="shared" si="23"/>
        <v>#DIV/0!</v>
      </c>
      <c r="O67" s="101"/>
    </row>
    <row r="68" spans="1:15" ht="17.100000000000001" customHeight="1">
      <c r="A68" s="102" t="s">
        <v>363</v>
      </c>
      <c r="B68" s="101" t="s">
        <v>310</v>
      </c>
      <c r="C68" s="102" t="s">
        <v>9</v>
      </c>
      <c r="D68" s="103">
        <v>10.66</v>
      </c>
      <c r="E68" s="102" t="s">
        <v>94</v>
      </c>
      <c r="F68" s="102">
        <v>6</v>
      </c>
      <c r="G68" s="102" t="str">
        <f t="shared" si="19"/>
        <v>F6</v>
      </c>
      <c r="H68" s="102">
        <f>VLOOKUP(F68,'4.) Faktoren'!$C$73:$D$80,2,0)</f>
        <v>268</v>
      </c>
      <c r="I68" s="104">
        <f t="shared" si="20"/>
        <v>2856.88</v>
      </c>
      <c r="J68" s="139">
        <f>VLOOKUP(G68,'5.) LST UR+AR'!$B$16:$D$51,3,0)</f>
        <v>0</v>
      </c>
      <c r="K68" s="105" t="e">
        <f t="shared" si="21"/>
        <v>#DIV/0!</v>
      </c>
      <c r="L68" s="106" t="e">
        <f t="shared" si="22"/>
        <v>#DIV/0!</v>
      </c>
      <c r="M68" s="138">
        <f>'3.a) SVS UR'!$F$75</f>
        <v>0</v>
      </c>
      <c r="N68" s="107" t="e">
        <f t="shared" si="23"/>
        <v>#DIV/0!</v>
      </c>
      <c r="O68" s="101"/>
    </row>
    <row r="69" spans="1:15" ht="17.100000000000001" customHeight="1">
      <c r="A69" s="102" t="s">
        <v>364</v>
      </c>
      <c r="B69" s="101" t="s">
        <v>290</v>
      </c>
      <c r="C69" s="102" t="s">
        <v>15</v>
      </c>
      <c r="D69" s="103">
        <v>43.88</v>
      </c>
      <c r="E69" s="102" t="s">
        <v>12</v>
      </c>
      <c r="F69" s="102">
        <v>6</v>
      </c>
      <c r="G69" s="102" t="str">
        <f t="shared" si="19"/>
        <v>H6</v>
      </c>
      <c r="H69" s="102">
        <f>VLOOKUP(F69,'4.) Faktoren'!$C$73:$D$80,2,0)</f>
        <v>268</v>
      </c>
      <c r="I69" s="104">
        <f t="shared" si="20"/>
        <v>11759.84</v>
      </c>
      <c r="J69" s="139">
        <f>VLOOKUP(G69,'5.) LST UR+AR'!$B$16:$D$51,3,0)</f>
        <v>0</v>
      </c>
      <c r="K69" s="105" t="e">
        <f t="shared" si="21"/>
        <v>#DIV/0!</v>
      </c>
      <c r="L69" s="106" t="e">
        <f t="shared" si="22"/>
        <v>#DIV/0!</v>
      </c>
      <c r="M69" s="138">
        <f>'3.a) SVS UR'!$F$75</f>
        <v>0</v>
      </c>
      <c r="N69" s="107" t="e">
        <f t="shared" si="23"/>
        <v>#DIV/0!</v>
      </c>
      <c r="O69" s="101"/>
    </row>
    <row r="70" spans="1:15" ht="17.100000000000001" customHeight="1">
      <c r="A70" s="102" t="s">
        <v>365</v>
      </c>
      <c r="B70" s="101" t="s">
        <v>366</v>
      </c>
      <c r="C70" s="102" t="s">
        <v>367</v>
      </c>
      <c r="D70" s="103">
        <v>310</v>
      </c>
      <c r="E70" s="102" t="s">
        <v>185</v>
      </c>
      <c r="F70" s="102" t="s">
        <v>84</v>
      </c>
      <c r="G70" s="102" t="str">
        <f t="shared" si="19"/>
        <v>P</v>
      </c>
      <c r="H70" s="102"/>
      <c r="I70" s="102"/>
      <c r="J70" s="102"/>
      <c r="K70" s="102"/>
      <c r="L70" s="102"/>
      <c r="M70" s="102"/>
      <c r="N70" s="102"/>
      <c r="O70" s="101" t="s">
        <v>842</v>
      </c>
    </row>
    <row r="71" spans="1:15" ht="17.100000000000001" customHeight="1">
      <c r="A71" s="102" t="s">
        <v>368</v>
      </c>
      <c r="B71" s="101" t="s">
        <v>369</v>
      </c>
      <c r="C71" s="102" t="s">
        <v>367</v>
      </c>
      <c r="D71" s="103">
        <v>211.3</v>
      </c>
      <c r="E71" s="102" t="s">
        <v>185</v>
      </c>
      <c r="F71" s="102" t="s">
        <v>84</v>
      </c>
      <c r="G71" s="102" t="str">
        <f t="shared" si="19"/>
        <v>P</v>
      </c>
      <c r="H71" s="102"/>
      <c r="I71" s="102"/>
      <c r="J71" s="102"/>
      <c r="K71" s="102"/>
      <c r="L71" s="102"/>
      <c r="M71" s="102"/>
      <c r="N71" s="102"/>
      <c r="O71" s="101" t="s">
        <v>843</v>
      </c>
    </row>
    <row r="72" spans="1:15" ht="17.100000000000001" customHeight="1">
      <c r="A72" s="102" t="s">
        <v>370</v>
      </c>
      <c r="B72" s="101" t="s">
        <v>371</v>
      </c>
      <c r="C72" s="102" t="s">
        <v>15</v>
      </c>
      <c r="D72" s="103">
        <v>10.59</v>
      </c>
      <c r="E72" s="102" t="s">
        <v>181</v>
      </c>
      <c r="F72" s="102">
        <v>6</v>
      </c>
      <c r="G72" s="102" t="str">
        <f t="shared" si="19"/>
        <v>I6</v>
      </c>
      <c r="H72" s="102">
        <f>VLOOKUP(F72,'4.) Faktoren'!$C$73:$D$80,2,0)</f>
        <v>268</v>
      </c>
      <c r="I72" s="104">
        <f t="shared" si="20"/>
        <v>2838.12</v>
      </c>
      <c r="J72" s="139">
        <f>VLOOKUP(G72,'5.) LST UR+AR'!$B$16:$D$51,3,0)</f>
        <v>0</v>
      </c>
      <c r="K72" s="105" t="e">
        <f t="shared" si="21"/>
        <v>#DIV/0!</v>
      </c>
      <c r="L72" s="106" t="e">
        <f t="shared" si="22"/>
        <v>#DIV/0!</v>
      </c>
      <c r="M72" s="138">
        <f>'3.a) SVS UR'!$F$75</f>
        <v>0</v>
      </c>
      <c r="N72" s="107" t="e">
        <f t="shared" si="23"/>
        <v>#DIV/0!</v>
      </c>
      <c r="O72" s="101"/>
    </row>
    <row r="73" spans="1:15" ht="17.100000000000001" customHeight="1">
      <c r="A73" s="102" t="s">
        <v>372</v>
      </c>
      <c r="B73" s="101" t="s">
        <v>373</v>
      </c>
      <c r="C73" s="102" t="s">
        <v>9</v>
      </c>
      <c r="D73" s="103">
        <v>3.88</v>
      </c>
      <c r="E73" s="102" t="s">
        <v>94</v>
      </c>
      <c r="F73" s="102">
        <v>6</v>
      </c>
      <c r="G73" s="102" t="str">
        <f t="shared" si="19"/>
        <v>F6</v>
      </c>
      <c r="H73" s="102">
        <f>VLOOKUP(F73,'4.) Faktoren'!$C$73:$D$80,2,0)</f>
        <v>268</v>
      </c>
      <c r="I73" s="104">
        <f t="shared" si="20"/>
        <v>1039.8399999999999</v>
      </c>
      <c r="J73" s="139">
        <f>VLOOKUP(G73,'5.) LST UR+AR'!$B$16:$D$51,3,0)</f>
        <v>0</v>
      </c>
      <c r="K73" s="105" t="e">
        <f t="shared" si="21"/>
        <v>#DIV/0!</v>
      </c>
      <c r="L73" s="106" t="e">
        <f t="shared" si="22"/>
        <v>#DIV/0!</v>
      </c>
      <c r="M73" s="138">
        <f>'3.a) SVS UR'!$F$75</f>
        <v>0</v>
      </c>
      <c r="N73" s="107" t="e">
        <f t="shared" si="23"/>
        <v>#DIV/0!</v>
      </c>
      <c r="O73" s="101"/>
    </row>
    <row r="74" spans="1:15" ht="17.100000000000001" customHeight="1">
      <c r="A74" s="102" t="s">
        <v>374</v>
      </c>
      <c r="B74" s="101" t="s">
        <v>371</v>
      </c>
      <c r="C74" s="102" t="s">
        <v>15</v>
      </c>
      <c r="D74" s="103">
        <v>10.57</v>
      </c>
      <c r="E74" s="102" t="s">
        <v>181</v>
      </c>
      <c r="F74" s="102">
        <v>6</v>
      </c>
      <c r="G74" s="102" t="str">
        <f t="shared" si="19"/>
        <v>I6</v>
      </c>
      <c r="H74" s="102">
        <f>VLOOKUP(F74,'4.) Faktoren'!$C$73:$D$80,2,0)</f>
        <v>268</v>
      </c>
      <c r="I74" s="104">
        <f t="shared" si="20"/>
        <v>2832.76</v>
      </c>
      <c r="J74" s="139">
        <f>VLOOKUP(G74,'5.) LST UR+AR'!$B$16:$D$51,3,0)</f>
        <v>0</v>
      </c>
      <c r="K74" s="105" t="e">
        <f t="shared" si="21"/>
        <v>#DIV/0!</v>
      </c>
      <c r="L74" s="106" t="e">
        <f t="shared" si="22"/>
        <v>#DIV/0!</v>
      </c>
      <c r="M74" s="138">
        <f>'3.a) SVS UR'!$F$75</f>
        <v>0</v>
      </c>
      <c r="N74" s="107" t="e">
        <f t="shared" si="23"/>
        <v>#DIV/0!</v>
      </c>
      <c r="O74" s="101"/>
    </row>
    <row r="75" spans="1:15" ht="17.100000000000001" customHeight="1">
      <c r="A75" s="102" t="s">
        <v>375</v>
      </c>
      <c r="B75" s="101" t="s">
        <v>371</v>
      </c>
      <c r="C75" s="102" t="s">
        <v>15</v>
      </c>
      <c r="D75" s="103">
        <v>10.57</v>
      </c>
      <c r="E75" s="102" t="s">
        <v>181</v>
      </c>
      <c r="F75" s="102">
        <v>6</v>
      </c>
      <c r="G75" s="102" t="str">
        <f t="shared" si="19"/>
        <v>I6</v>
      </c>
      <c r="H75" s="102">
        <f>VLOOKUP(F75,'4.) Faktoren'!$C$73:$D$80,2,0)</f>
        <v>268</v>
      </c>
      <c r="I75" s="104">
        <f t="shared" si="20"/>
        <v>2832.76</v>
      </c>
      <c r="J75" s="139">
        <f>VLOOKUP(G75,'5.) LST UR+AR'!$B$16:$D$51,3,0)</f>
        <v>0</v>
      </c>
      <c r="K75" s="105" t="e">
        <f t="shared" si="21"/>
        <v>#DIV/0!</v>
      </c>
      <c r="L75" s="106" t="e">
        <f t="shared" si="22"/>
        <v>#DIV/0!</v>
      </c>
      <c r="M75" s="138">
        <f>'3.a) SVS UR'!$F$75</f>
        <v>0</v>
      </c>
      <c r="N75" s="107" t="e">
        <f t="shared" si="23"/>
        <v>#DIV/0!</v>
      </c>
      <c r="O75" s="101"/>
    </row>
    <row r="76" spans="1:15" ht="17.100000000000001" customHeight="1">
      <c r="A76" s="102" t="s">
        <v>376</v>
      </c>
      <c r="B76" s="101" t="s">
        <v>373</v>
      </c>
      <c r="C76" s="102" t="s">
        <v>9</v>
      </c>
      <c r="D76" s="103">
        <v>3.88</v>
      </c>
      <c r="E76" s="102" t="s">
        <v>94</v>
      </c>
      <c r="F76" s="102">
        <v>6</v>
      </c>
      <c r="G76" s="102" t="str">
        <f t="shared" si="19"/>
        <v>F6</v>
      </c>
      <c r="H76" s="102">
        <f>VLOOKUP(F76,'4.) Faktoren'!$C$73:$D$80,2,0)</f>
        <v>268</v>
      </c>
      <c r="I76" s="104">
        <f t="shared" si="20"/>
        <v>1039.8399999999999</v>
      </c>
      <c r="J76" s="139">
        <f>VLOOKUP(G76,'5.) LST UR+AR'!$B$16:$D$51,3,0)</f>
        <v>0</v>
      </c>
      <c r="K76" s="105" t="e">
        <f t="shared" si="21"/>
        <v>#DIV/0!</v>
      </c>
      <c r="L76" s="106" t="e">
        <f t="shared" si="22"/>
        <v>#DIV/0!</v>
      </c>
      <c r="M76" s="138">
        <f>'3.a) SVS UR'!$F$75</f>
        <v>0</v>
      </c>
      <c r="N76" s="107" t="e">
        <f t="shared" si="23"/>
        <v>#DIV/0!</v>
      </c>
      <c r="O76" s="101"/>
    </row>
    <row r="77" spans="1:15" ht="17.100000000000001" customHeight="1">
      <c r="A77" s="102" t="s">
        <v>377</v>
      </c>
      <c r="B77" s="101" t="s">
        <v>371</v>
      </c>
      <c r="C77" s="102" t="s">
        <v>15</v>
      </c>
      <c r="D77" s="103">
        <v>10.57</v>
      </c>
      <c r="E77" s="102" t="s">
        <v>181</v>
      </c>
      <c r="F77" s="102">
        <v>6</v>
      </c>
      <c r="G77" s="102" t="str">
        <f t="shared" ref="G77:G130" si="24">IF(F77="k. R.",E77,CONCATENATE(E77,F77))</f>
        <v>I6</v>
      </c>
      <c r="H77" s="102">
        <f>VLOOKUP(F77,'4.) Faktoren'!$C$73:$D$80,2,0)</f>
        <v>268</v>
      </c>
      <c r="I77" s="104">
        <f t="shared" ref="I77:I130" si="25">D77*H77</f>
        <v>2832.76</v>
      </c>
      <c r="J77" s="139">
        <f>VLOOKUP(G77,'5.) LST UR+AR'!$B$16:$D$51,3,0)</f>
        <v>0</v>
      </c>
      <c r="K77" s="105" t="e">
        <f t="shared" ref="K77:K130" si="26">I77/J77</f>
        <v>#DIV/0!</v>
      </c>
      <c r="L77" s="106" t="e">
        <f t="shared" ref="L77:L130" si="27">K77/12</f>
        <v>#DIV/0!</v>
      </c>
      <c r="M77" s="138">
        <f>'3.a) SVS UR'!$F$75</f>
        <v>0</v>
      </c>
      <c r="N77" s="107" t="e">
        <f t="shared" ref="N77:N130" si="28">L77*M77</f>
        <v>#DIV/0!</v>
      </c>
      <c r="O77" s="101"/>
    </row>
    <row r="78" spans="1:15" ht="17.100000000000001" customHeight="1">
      <c r="A78" s="102" t="s">
        <v>378</v>
      </c>
      <c r="B78" s="101" t="s">
        <v>379</v>
      </c>
      <c r="C78" s="102" t="s">
        <v>15</v>
      </c>
      <c r="D78" s="103">
        <v>13</v>
      </c>
      <c r="E78" s="102" t="s">
        <v>181</v>
      </c>
      <c r="F78" s="102">
        <v>6</v>
      </c>
      <c r="G78" s="102" t="str">
        <f t="shared" si="24"/>
        <v>I6</v>
      </c>
      <c r="H78" s="102">
        <f>VLOOKUP(F78,'4.) Faktoren'!$C$73:$D$80,2,0)</f>
        <v>268</v>
      </c>
      <c r="I78" s="104">
        <f t="shared" si="25"/>
        <v>3484</v>
      </c>
      <c r="J78" s="139">
        <f>VLOOKUP(G78,'5.) LST UR+AR'!$B$16:$D$51,3,0)</f>
        <v>0</v>
      </c>
      <c r="K78" s="105" t="e">
        <f t="shared" si="26"/>
        <v>#DIV/0!</v>
      </c>
      <c r="L78" s="106" t="e">
        <f t="shared" si="27"/>
        <v>#DIV/0!</v>
      </c>
      <c r="M78" s="138">
        <f>'3.a) SVS UR'!$F$75</f>
        <v>0</v>
      </c>
      <c r="N78" s="107" t="e">
        <f t="shared" si="28"/>
        <v>#DIV/0!</v>
      </c>
      <c r="O78" s="101"/>
    </row>
    <row r="79" spans="1:15" ht="17.100000000000001" customHeight="1">
      <c r="A79" s="102" t="s">
        <v>380</v>
      </c>
      <c r="B79" s="101" t="s">
        <v>373</v>
      </c>
      <c r="C79" s="102" t="s">
        <v>9</v>
      </c>
      <c r="D79" s="103">
        <v>3.88</v>
      </c>
      <c r="E79" s="102" t="s">
        <v>94</v>
      </c>
      <c r="F79" s="102">
        <v>6</v>
      </c>
      <c r="G79" s="102" t="str">
        <f t="shared" si="24"/>
        <v>F6</v>
      </c>
      <c r="H79" s="102">
        <f>VLOOKUP(F79,'4.) Faktoren'!$C$73:$D$80,2,0)</f>
        <v>268</v>
      </c>
      <c r="I79" s="104">
        <f t="shared" si="25"/>
        <v>1039.8399999999999</v>
      </c>
      <c r="J79" s="139">
        <f>VLOOKUP(G79,'5.) LST UR+AR'!$B$16:$D$51,3,0)</f>
        <v>0</v>
      </c>
      <c r="K79" s="105" t="e">
        <f t="shared" si="26"/>
        <v>#DIV/0!</v>
      </c>
      <c r="L79" s="106" t="e">
        <f t="shared" si="27"/>
        <v>#DIV/0!</v>
      </c>
      <c r="M79" s="138">
        <f>'3.a) SVS UR'!$F$75</f>
        <v>0</v>
      </c>
      <c r="N79" s="107" t="e">
        <f t="shared" si="28"/>
        <v>#DIV/0!</v>
      </c>
      <c r="O79" s="101"/>
    </row>
    <row r="80" spans="1:15" ht="17.100000000000001" customHeight="1">
      <c r="A80" s="102" t="s">
        <v>381</v>
      </c>
      <c r="B80" s="101" t="s">
        <v>273</v>
      </c>
      <c r="C80" s="102" t="s">
        <v>15</v>
      </c>
      <c r="D80" s="103">
        <v>75.92</v>
      </c>
      <c r="E80" s="102" t="s">
        <v>12</v>
      </c>
      <c r="F80" s="102">
        <v>6</v>
      </c>
      <c r="G80" s="102" t="str">
        <f t="shared" si="24"/>
        <v>H6</v>
      </c>
      <c r="H80" s="102">
        <f>VLOOKUP(F80,'4.) Faktoren'!$C$73:$D$80,2,0)</f>
        <v>268</v>
      </c>
      <c r="I80" s="104">
        <f t="shared" si="25"/>
        <v>20346.560000000001</v>
      </c>
      <c r="J80" s="139">
        <f>VLOOKUP(G80,'5.) LST UR+AR'!$B$16:$D$51,3,0)</f>
        <v>0</v>
      </c>
      <c r="K80" s="105" t="e">
        <f t="shared" si="26"/>
        <v>#DIV/0!</v>
      </c>
      <c r="L80" s="106" t="e">
        <f t="shared" si="27"/>
        <v>#DIV/0!</v>
      </c>
      <c r="M80" s="138">
        <f>'3.a) SVS UR'!$F$75</f>
        <v>0</v>
      </c>
      <c r="N80" s="107" t="e">
        <f t="shared" si="28"/>
        <v>#DIV/0!</v>
      </c>
      <c r="O80" s="101"/>
    </row>
    <row r="81" spans="1:15" ht="17.100000000000001" customHeight="1">
      <c r="A81" s="102" t="s">
        <v>382</v>
      </c>
      <c r="B81" s="101" t="s">
        <v>290</v>
      </c>
      <c r="C81" s="102" t="s">
        <v>15</v>
      </c>
      <c r="D81" s="103">
        <v>55.16</v>
      </c>
      <c r="E81" s="102" t="s">
        <v>12</v>
      </c>
      <c r="F81" s="102">
        <v>6</v>
      </c>
      <c r="G81" s="102" t="str">
        <f t="shared" si="24"/>
        <v>H6</v>
      </c>
      <c r="H81" s="102">
        <f>VLOOKUP(F81,'4.) Faktoren'!$C$73:$D$80,2,0)</f>
        <v>268</v>
      </c>
      <c r="I81" s="104">
        <f t="shared" si="25"/>
        <v>14782.88</v>
      </c>
      <c r="J81" s="139">
        <f>VLOOKUP(G81,'5.) LST UR+AR'!$B$16:$D$51,3,0)</f>
        <v>0</v>
      </c>
      <c r="K81" s="105" t="e">
        <f t="shared" si="26"/>
        <v>#DIV/0!</v>
      </c>
      <c r="L81" s="106" t="e">
        <f t="shared" si="27"/>
        <v>#DIV/0!</v>
      </c>
      <c r="M81" s="138">
        <f>'3.a) SVS UR'!$F$75</f>
        <v>0</v>
      </c>
      <c r="N81" s="107" t="e">
        <f t="shared" si="28"/>
        <v>#DIV/0!</v>
      </c>
      <c r="O81" s="101"/>
    </row>
    <row r="82" spans="1:15" ht="17.100000000000001" customHeight="1">
      <c r="A82" s="102" t="s">
        <v>383</v>
      </c>
      <c r="B82" s="101" t="s">
        <v>384</v>
      </c>
      <c r="C82" s="102" t="s">
        <v>15</v>
      </c>
      <c r="D82" s="103">
        <v>22.19</v>
      </c>
      <c r="E82" s="102" t="s">
        <v>181</v>
      </c>
      <c r="F82" s="102">
        <v>6</v>
      </c>
      <c r="G82" s="102" t="str">
        <f t="shared" si="24"/>
        <v>I6</v>
      </c>
      <c r="H82" s="102">
        <f>VLOOKUP(F82,'4.) Faktoren'!$C$73:$D$80,2,0)</f>
        <v>268</v>
      </c>
      <c r="I82" s="104">
        <f t="shared" si="25"/>
        <v>5946.92</v>
      </c>
      <c r="J82" s="139">
        <f>VLOOKUP(G82,'5.) LST UR+AR'!$B$16:$D$51,3,0)</f>
        <v>0</v>
      </c>
      <c r="K82" s="105" t="e">
        <f t="shared" si="26"/>
        <v>#DIV/0!</v>
      </c>
      <c r="L82" s="106" t="e">
        <f t="shared" si="27"/>
        <v>#DIV/0!</v>
      </c>
      <c r="M82" s="138">
        <f>'3.a) SVS UR'!$F$75</f>
        <v>0</v>
      </c>
      <c r="N82" s="107" t="e">
        <f t="shared" si="28"/>
        <v>#DIV/0!</v>
      </c>
      <c r="O82" s="101"/>
    </row>
    <row r="83" spans="1:15" ht="17.100000000000001" customHeight="1">
      <c r="A83" s="102" t="s">
        <v>385</v>
      </c>
      <c r="B83" s="101" t="s">
        <v>386</v>
      </c>
      <c r="C83" s="102" t="s">
        <v>15</v>
      </c>
      <c r="D83" s="103">
        <v>10.82</v>
      </c>
      <c r="E83" s="102" t="s">
        <v>93</v>
      </c>
      <c r="F83" s="102" t="s">
        <v>84</v>
      </c>
      <c r="G83" s="102" t="str">
        <f t="shared" si="24"/>
        <v>D</v>
      </c>
      <c r="H83" s="102"/>
      <c r="I83" s="102"/>
      <c r="J83" s="102"/>
      <c r="K83" s="102"/>
      <c r="L83" s="102"/>
      <c r="M83" s="102"/>
      <c r="N83" s="102"/>
      <c r="O83" s="101"/>
    </row>
    <row r="84" spans="1:15" ht="17.100000000000001" customHeight="1">
      <c r="A84" s="102" t="s">
        <v>387</v>
      </c>
      <c r="B84" s="101" t="s">
        <v>355</v>
      </c>
      <c r="C84" s="102" t="s">
        <v>15</v>
      </c>
      <c r="D84" s="103">
        <v>4.2699999999999996</v>
      </c>
      <c r="E84" s="102" t="s">
        <v>95</v>
      </c>
      <c r="F84" s="102">
        <v>6</v>
      </c>
      <c r="G84" s="102" t="str">
        <f t="shared" si="24"/>
        <v>G6</v>
      </c>
      <c r="H84" s="102">
        <f>VLOOKUP(F84,'4.) Faktoren'!$C$73:$D$80,2,0)</f>
        <v>268</v>
      </c>
      <c r="I84" s="104">
        <f t="shared" si="25"/>
        <v>1144.3599999999999</v>
      </c>
      <c r="J84" s="139">
        <f>VLOOKUP(G84,'5.) LST UR+AR'!$B$16:$D$51,3,0)</f>
        <v>0</v>
      </c>
      <c r="K84" s="105" t="e">
        <f t="shared" si="26"/>
        <v>#DIV/0!</v>
      </c>
      <c r="L84" s="106" t="e">
        <f t="shared" si="27"/>
        <v>#DIV/0!</v>
      </c>
      <c r="M84" s="138">
        <f>'3.a) SVS UR'!$F$75</f>
        <v>0</v>
      </c>
      <c r="N84" s="107" t="e">
        <f t="shared" si="28"/>
        <v>#DIV/0!</v>
      </c>
      <c r="O84" s="101"/>
    </row>
    <row r="85" spans="1:15" ht="17.100000000000001" customHeight="1">
      <c r="A85" s="102" t="s">
        <v>388</v>
      </c>
      <c r="B85" s="101" t="s">
        <v>384</v>
      </c>
      <c r="C85" s="102" t="s">
        <v>15</v>
      </c>
      <c r="D85" s="103">
        <v>23.93</v>
      </c>
      <c r="E85" s="102" t="s">
        <v>181</v>
      </c>
      <c r="F85" s="102">
        <v>6</v>
      </c>
      <c r="G85" s="102" t="str">
        <f t="shared" si="24"/>
        <v>I6</v>
      </c>
      <c r="H85" s="102">
        <f>VLOOKUP(F85,'4.) Faktoren'!$C$73:$D$80,2,0)</f>
        <v>268</v>
      </c>
      <c r="I85" s="104">
        <f t="shared" si="25"/>
        <v>6413.24</v>
      </c>
      <c r="J85" s="139">
        <f>VLOOKUP(G85,'5.) LST UR+AR'!$B$16:$D$51,3,0)</f>
        <v>0</v>
      </c>
      <c r="K85" s="105" t="e">
        <f t="shared" si="26"/>
        <v>#DIV/0!</v>
      </c>
      <c r="L85" s="106" t="e">
        <f t="shared" si="27"/>
        <v>#DIV/0!</v>
      </c>
      <c r="M85" s="138">
        <f>'3.a) SVS UR'!$F$75</f>
        <v>0</v>
      </c>
      <c r="N85" s="107" t="e">
        <f t="shared" si="28"/>
        <v>#DIV/0!</v>
      </c>
      <c r="O85" s="101"/>
    </row>
    <row r="86" spans="1:15" ht="17.100000000000001" customHeight="1">
      <c r="A86" s="102" t="s">
        <v>389</v>
      </c>
      <c r="B86" s="101" t="s">
        <v>390</v>
      </c>
      <c r="C86" s="102" t="s">
        <v>9</v>
      </c>
      <c r="D86" s="103">
        <v>8.01</v>
      </c>
      <c r="E86" s="102" t="s">
        <v>94</v>
      </c>
      <c r="F86" s="102">
        <v>6</v>
      </c>
      <c r="G86" s="102" t="str">
        <f t="shared" si="24"/>
        <v>F6</v>
      </c>
      <c r="H86" s="102">
        <f>VLOOKUP(F86,'4.) Faktoren'!$C$73:$D$80,2,0)</f>
        <v>268</v>
      </c>
      <c r="I86" s="104">
        <f t="shared" si="25"/>
        <v>2146.6799999999998</v>
      </c>
      <c r="J86" s="139">
        <f>VLOOKUP(G86,'5.) LST UR+AR'!$B$16:$D$51,3,0)</f>
        <v>0</v>
      </c>
      <c r="K86" s="105" t="e">
        <f t="shared" si="26"/>
        <v>#DIV/0!</v>
      </c>
      <c r="L86" s="106" t="e">
        <f t="shared" si="27"/>
        <v>#DIV/0!</v>
      </c>
      <c r="M86" s="138">
        <f>'3.a) SVS UR'!$F$75</f>
        <v>0</v>
      </c>
      <c r="N86" s="107" t="e">
        <f t="shared" si="28"/>
        <v>#DIV/0!</v>
      </c>
      <c r="O86" s="101"/>
    </row>
    <row r="87" spans="1:15" ht="17.100000000000001" customHeight="1">
      <c r="A87" s="102" t="s">
        <v>391</v>
      </c>
      <c r="B87" s="101" t="s">
        <v>355</v>
      </c>
      <c r="C87" s="102" t="s">
        <v>15</v>
      </c>
      <c r="D87" s="103">
        <v>4.49</v>
      </c>
      <c r="E87" s="102" t="s">
        <v>95</v>
      </c>
      <c r="F87" s="102">
        <v>6</v>
      </c>
      <c r="G87" s="102" t="str">
        <f t="shared" si="24"/>
        <v>G6</v>
      </c>
      <c r="H87" s="102">
        <f>VLOOKUP(F87,'4.) Faktoren'!$C$73:$D$80,2,0)</f>
        <v>268</v>
      </c>
      <c r="I87" s="104">
        <f t="shared" si="25"/>
        <v>1203.3200000000002</v>
      </c>
      <c r="J87" s="139">
        <f>VLOOKUP(G87,'5.) LST UR+AR'!$B$16:$D$51,3,0)</f>
        <v>0</v>
      </c>
      <c r="K87" s="105" t="e">
        <f t="shared" si="26"/>
        <v>#DIV/0!</v>
      </c>
      <c r="L87" s="106" t="e">
        <f t="shared" si="27"/>
        <v>#DIV/0!</v>
      </c>
      <c r="M87" s="138">
        <f>'3.a) SVS UR'!$F$75</f>
        <v>0</v>
      </c>
      <c r="N87" s="107" t="e">
        <f t="shared" si="28"/>
        <v>#DIV/0!</v>
      </c>
      <c r="O87" s="101"/>
    </row>
    <row r="88" spans="1:15" ht="17.100000000000001" customHeight="1">
      <c r="A88" s="102" t="s">
        <v>392</v>
      </c>
      <c r="B88" s="101" t="s">
        <v>390</v>
      </c>
      <c r="C88" s="102" t="s">
        <v>9</v>
      </c>
      <c r="D88" s="103">
        <v>8.01</v>
      </c>
      <c r="E88" s="102" t="s">
        <v>94</v>
      </c>
      <c r="F88" s="102">
        <v>6</v>
      </c>
      <c r="G88" s="102" t="str">
        <f t="shared" si="24"/>
        <v>F6</v>
      </c>
      <c r="H88" s="102">
        <f>VLOOKUP(F88,'4.) Faktoren'!$C$73:$D$80,2,0)</f>
        <v>268</v>
      </c>
      <c r="I88" s="104">
        <f t="shared" si="25"/>
        <v>2146.6799999999998</v>
      </c>
      <c r="J88" s="139">
        <f>VLOOKUP(G88,'5.) LST UR+AR'!$B$16:$D$51,3,0)</f>
        <v>0</v>
      </c>
      <c r="K88" s="105" t="e">
        <f t="shared" si="26"/>
        <v>#DIV/0!</v>
      </c>
      <c r="L88" s="106" t="e">
        <f t="shared" si="27"/>
        <v>#DIV/0!</v>
      </c>
      <c r="M88" s="138">
        <f>'3.a) SVS UR'!$F$75</f>
        <v>0</v>
      </c>
      <c r="N88" s="107" t="e">
        <f t="shared" si="28"/>
        <v>#DIV/0!</v>
      </c>
      <c r="O88" s="101"/>
    </row>
    <row r="89" spans="1:15" ht="17.100000000000001" customHeight="1">
      <c r="A89" s="102" t="s">
        <v>393</v>
      </c>
      <c r="B89" s="101" t="s">
        <v>394</v>
      </c>
      <c r="C89" s="102" t="s">
        <v>15</v>
      </c>
      <c r="D89" s="103">
        <v>19.48</v>
      </c>
      <c r="E89" s="102" t="s">
        <v>181</v>
      </c>
      <c r="F89" s="102">
        <v>6</v>
      </c>
      <c r="G89" s="102" t="str">
        <f t="shared" si="24"/>
        <v>I6</v>
      </c>
      <c r="H89" s="102">
        <f>VLOOKUP(F89,'4.) Faktoren'!$C$73:$D$80,2,0)</f>
        <v>268</v>
      </c>
      <c r="I89" s="104">
        <f t="shared" si="25"/>
        <v>5220.6400000000003</v>
      </c>
      <c r="J89" s="139">
        <f>VLOOKUP(G89,'5.) LST UR+AR'!$B$16:$D$51,3,0)</f>
        <v>0</v>
      </c>
      <c r="K89" s="105" t="e">
        <f t="shared" si="26"/>
        <v>#DIV/0!</v>
      </c>
      <c r="L89" s="106" t="e">
        <f t="shared" si="27"/>
        <v>#DIV/0!</v>
      </c>
      <c r="M89" s="138">
        <f>'3.a) SVS UR'!$F$75</f>
        <v>0</v>
      </c>
      <c r="N89" s="107" t="e">
        <f t="shared" si="28"/>
        <v>#DIV/0!</v>
      </c>
      <c r="O89" s="101"/>
    </row>
    <row r="90" spans="1:15" ht="17.100000000000001" customHeight="1">
      <c r="A90" s="102" t="s">
        <v>395</v>
      </c>
      <c r="B90" s="101" t="s">
        <v>396</v>
      </c>
      <c r="C90" s="102" t="s">
        <v>15</v>
      </c>
      <c r="D90" s="103">
        <v>30.8</v>
      </c>
      <c r="E90" s="102" t="s">
        <v>182</v>
      </c>
      <c r="F90" s="102">
        <v>6</v>
      </c>
      <c r="G90" s="102" t="str">
        <f t="shared" si="24"/>
        <v>K6</v>
      </c>
      <c r="H90" s="102">
        <f>VLOOKUP(F90,'4.) Faktoren'!$C$73:$D$80,2,0)</f>
        <v>268</v>
      </c>
      <c r="I90" s="104">
        <f t="shared" si="25"/>
        <v>8254.4</v>
      </c>
      <c r="J90" s="139">
        <f>VLOOKUP(G90,'5.) LST UR+AR'!$B$16:$D$51,3,0)</f>
        <v>0</v>
      </c>
      <c r="K90" s="105" t="e">
        <f t="shared" si="26"/>
        <v>#DIV/0!</v>
      </c>
      <c r="L90" s="106" t="e">
        <f t="shared" si="27"/>
        <v>#DIV/0!</v>
      </c>
      <c r="M90" s="138">
        <f>'3.a) SVS UR'!$F$75</f>
        <v>0</v>
      </c>
      <c r="N90" s="107" t="e">
        <f t="shared" si="28"/>
        <v>#DIV/0!</v>
      </c>
      <c r="O90" s="101"/>
    </row>
    <row r="91" spans="1:15" ht="17.100000000000001" customHeight="1">
      <c r="A91" s="102" t="s">
        <v>397</v>
      </c>
      <c r="B91" s="101" t="s">
        <v>398</v>
      </c>
      <c r="C91" s="102" t="s">
        <v>15</v>
      </c>
      <c r="D91" s="103">
        <v>13.35</v>
      </c>
      <c r="E91" s="102" t="s">
        <v>92</v>
      </c>
      <c r="F91" s="102">
        <v>6</v>
      </c>
      <c r="G91" s="102" t="str">
        <f t="shared" si="24"/>
        <v>C6</v>
      </c>
      <c r="H91" s="102">
        <f>VLOOKUP(F91,'4.) Faktoren'!$C$73:$D$80,2,0)</f>
        <v>268</v>
      </c>
      <c r="I91" s="104">
        <f t="shared" si="25"/>
        <v>3577.7999999999997</v>
      </c>
      <c r="J91" s="139">
        <f>VLOOKUP(G91,'5.) LST UR+AR'!$B$16:$D$51,3,0)</f>
        <v>0</v>
      </c>
      <c r="K91" s="105" t="e">
        <f t="shared" si="26"/>
        <v>#DIV/0!</v>
      </c>
      <c r="L91" s="106" t="e">
        <f t="shared" si="27"/>
        <v>#DIV/0!</v>
      </c>
      <c r="M91" s="138">
        <f>'3.a) SVS UR'!$F$75</f>
        <v>0</v>
      </c>
      <c r="N91" s="107" t="e">
        <f t="shared" si="28"/>
        <v>#DIV/0!</v>
      </c>
      <c r="O91" s="101"/>
    </row>
    <row r="92" spans="1:15" ht="17.100000000000001" customHeight="1">
      <c r="A92" s="102" t="s">
        <v>399</v>
      </c>
      <c r="B92" s="101" t="s">
        <v>400</v>
      </c>
      <c r="C92" s="102" t="s">
        <v>15</v>
      </c>
      <c r="D92" s="103">
        <v>12.37</v>
      </c>
      <c r="E92" s="102" t="s">
        <v>182</v>
      </c>
      <c r="F92" s="102">
        <v>6</v>
      </c>
      <c r="G92" s="102" t="str">
        <f t="shared" si="24"/>
        <v>K6</v>
      </c>
      <c r="H92" s="102">
        <f>VLOOKUP(F92,'4.) Faktoren'!$C$73:$D$80,2,0)</f>
        <v>268</v>
      </c>
      <c r="I92" s="104">
        <f t="shared" si="25"/>
        <v>3315.16</v>
      </c>
      <c r="J92" s="139">
        <f>VLOOKUP(G92,'5.) LST UR+AR'!$B$16:$D$51,3,0)</f>
        <v>0</v>
      </c>
      <c r="K92" s="105" t="e">
        <f t="shared" si="26"/>
        <v>#DIV/0!</v>
      </c>
      <c r="L92" s="106" t="e">
        <f t="shared" si="27"/>
        <v>#DIV/0!</v>
      </c>
      <c r="M92" s="138">
        <f>'3.a) SVS UR'!$F$75</f>
        <v>0</v>
      </c>
      <c r="N92" s="107" t="e">
        <f t="shared" si="28"/>
        <v>#DIV/0!</v>
      </c>
      <c r="O92" s="101"/>
    </row>
    <row r="93" spans="1:15" ht="17.100000000000001" customHeight="1">
      <c r="A93" s="102" t="s">
        <v>401</v>
      </c>
      <c r="B93" s="101" t="s">
        <v>400</v>
      </c>
      <c r="C93" s="102" t="s">
        <v>15</v>
      </c>
      <c r="D93" s="103">
        <v>11.38</v>
      </c>
      <c r="E93" s="102" t="s">
        <v>182</v>
      </c>
      <c r="F93" s="102">
        <v>6</v>
      </c>
      <c r="G93" s="102" t="str">
        <f t="shared" si="24"/>
        <v>K6</v>
      </c>
      <c r="H93" s="102">
        <f>VLOOKUP(F93,'4.) Faktoren'!$C$73:$D$80,2,0)</f>
        <v>268</v>
      </c>
      <c r="I93" s="104">
        <f t="shared" si="25"/>
        <v>3049.84</v>
      </c>
      <c r="J93" s="139">
        <f>VLOOKUP(G93,'5.) LST UR+AR'!$B$16:$D$51,3,0)</f>
        <v>0</v>
      </c>
      <c r="K93" s="105" t="e">
        <f t="shared" si="26"/>
        <v>#DIV/0!</v>
      </c>
      <c r="L93" s="106" t="e">
        <f t="shared" si="27"/>
        <v>#DIV/0!</v>
      </c>
      <c r="M93" s="138">
        <f>'3.a) SVS UR'!$F$75</f>
        <v>0</v>
      </c>
      <c r="N93" s="107" t="e">
        <f t="shared" si="28"/>
        <v>#DIV/0!</v>
      </c>
      <c r="O93" s="101"/>
    </row>
    <row r="94" spans="1:15" ht="17.100000000000001" customHeight="1">
      <c r="A94" s="102" t="s">
        <v>402</v>
      </c>
      <c r="B94" s="101" t="s">
        <v>400</v>
      </c>
      <c r="C94" s="102" t="s">
        <v>15</v>
      </c>
      <c r="D94" s="103">
        <v>10.39</v>
      </c>
      <c r="E94" s="102" t="s">
        <v>182</v>
      </c>
      <c r="F94" s="102">
        <v>6</v>
      </c>
      <c r="G94" s="102" t="str">
        <f t="shared" si="24"/>
        <v>K6</v>
      </c>
      <c r="H94" s="102">
        <f>VLOOKUP(F94,'4.) Faktoren'!$C$73:$D$80,2,0)</f>
        <v>268</v>
      </c>
      <c r="I94" s="104">
        <f t="shared" si="25"/>
        <v>2784.52</v>
      </c>
      <c r="J94" s="139">
        <f>VLOOKUP(G94,'5.) LST UR+AR'!$B$16:$D$51,3,0)</f>
        <v>0</v>
      </c>
      <c r="K94" s="105" t="e">
        <f t="shared" si="26"/>
        <v>#DIV/0!</v>
      </c>
      <c r="L94" s="106" t="e">
        <f t="shared" si="27"/>
        <v>#DIV/0!</v>
      </c>
      <c r="M94" s="138">
        <f>'3.a) SVS UR'!$F$75</f>
        <v>0</v>
      </c>
      <c r="N94" s="107" t="e">
        <f t="shared" si="28"/>
        <v>#DIV/0!</v>
      </c>
      <c r="O94" s="101"/>
    </row>
    <row r="95" spans="1:15" ht="17.100000000000001" customHeight="1">
      <c r="A95" s="102" t="s">
        <v>403</v>
      </c>
      <c r="B95" s="101" t="s">
        <v>404</v>
      </c>
      <c r="C95" s="102" t="s">
        <v>15</v>
      </c>
      <c r="D95" s="103">
        <v>10.75</v>
      </c>
      <c r="E95" s="102" t="s">
        <v>92</v>
      </c>
      <c r="F95" s="102">
        <v>6</v>
      </c>
      <c r="G95" s="102" t="str">
        <f t="shared" si="24"/>
        <v>C6</v>
      </c>
      <c r="H95" s="102">
        <f>VLOOKUP(F95,'4.) Faktoren'!$C$73:$D$80,2,0)</f>
        <v>268</v>
      </c>
      <c r="I95" s="104">
        <f t="shared" si="25"/>
        <v>2881</v>
      </c>
      <c r="J95" s="139">
        <f>VLOOKUP(G95,'5.) LST UR+AR'!$B$16:$D$51,3,0)</f>
        <v>0</v>
      </c>
      <c r="K95" s="105" t="e">
        <f t="shared" si="26"/>
        <v>#DIV/0!</v>
      </c>
      <c r="L95" s="106" t="e">
        <f t="shared" si="27"/>
        <v>#DIV/0!</v>
      </c>
      <c r="M95" s="138">
        <f>'3.a) SVS UR'!$F$75</f>
        <v>0</v>
      </c>
      <c r="N95" s="107" t="e">
        <f t="shared" si="28"/>
        <v>#DIV/0!</v>
      </c>
      <c r="O95" s="101"/>
    </row>
    <row r="96" spans="1:15" ht="17.100000000000001" customHeight="1">
      <c r="A96" s="102" t="s">
        <v>405</v>
      </c>
      <c r="B96" s="101" t="s">
        <v>310</v>
      </c>
      <c r="C96" s="102" t="s">
        <v>9</v>
      </c>
      <c r="D96" s="103">
        <v>13.9</v>
      </c>
      <c r="E96" s="102" t="s">
        <v>94</v>
      </c>
      <c r="F96" s="102">
        <v>6</v>
      </c>
      <c r="G96" s="102" t="str">
        <f t="shared" si="24"/>
        <v>F6</v>
      </c>
      <c r="H96" s="102">
        <f>VLOOKUP(F96,'4.) Faktoren'!$C$73:$D$80,2,0)</f>
        <v>268</v>
      </c>
      <c r="I96" s="104">
        <f t="shared" si="25"/>
        <v>3725.2000000000003</v>
      </c>
      <c r="J96" s="139">
        <f>VLOOKUP(G96,'5.) LST UR+AR'!$B$16:$D$51,3,0)</f>
        <v>0</v>
      </c>
      <c r="K96" s="105" t="e">
        <f t="shared" si="26"/>
        <v>#DIV/0!</v>
      </c>
      <c r="L96" s="106" t="e">
        <f t="shared" si="27"/>
        <v>#DIV/0!</v>
      </c>
      <c r="M96" s="138">
        <f>'3.a) SVS UR'!$F$75</f>
        <v>0</v>
      </c>
      <c r="N96" s="107" t="e">
        <f t="shared" si="28"/>
        <v>#DIV/0!</v>
      </c>
      <c r="O96" s="101"/>
    </row>
    <row r="97" spans="1:15" ht="17.100000000000001" customHeight="1">
      <c r="A97" s="102" t="s">
        <v>406</v>
      </c>
      <c r="B97" s="101" t="s">
        <v>312</v>
      </c>
      <c r="C97" s="102" t="s">
        <v>9</v>
      </c>
      <c r="D97" s="103">
        <v>9.7899999999999991</v>
      </c>
      <c r="E97" s="102" t="s">
        <v>94</v>
      </c>
      <c r="F97" s="102">
        <v>6</v>
      </c>
      <c r="G97" s="102" t="str">
        <f t="shared" si="24"/>
        <v>F6</v>
      </c>
      <c r="H97" s="102">
        <f>VLOOKUP(F97,'4.) Faktoren'!$C$73:$D$80,2,0)</f>
        <v>268</v>
      </c>
      <c r="I97" s="104">
        <f t="shared" si="25"/>
        <v>2623.72</v>
      </c>
      <c r="J97" s="139">
        <f>VLOOKUP(G97,'5.) LST UR+AR'!$B$16:$D$51,3,0)</f>
        <v>0</v>
      </c>
      <c r="K97" s="105" t="e">
        <f t="shared" si="26"/>
        <v>#DIV/0!</v>
      </c>
      <c r="L97" s="106" t="e">
        <f t="shared" si="27"/>
        <v>#DIV/0!</v>
      </c>
      <c r="M97" s="138">
        <f>'3.a) SVS UR'!$F$75</f>
        <v>0</v>
      </c>
      <c r="N97" s="107" t="e">
        <f t="shared" si="28"/>
        <v>#DIV/0!</v>
      </c>
      <c r="O97" s="101"/>
    </row>
    <row r="98" spans="1:15" ht="17.100000000000001" customHeight="1">
      <c r="A98" s="102" t="s">
        <v>407</v>
      </c>
      <c r="B98" s="101" t="s">
        <v>408</v>
      </c>
      <c r="C98" s="102" t="s">
        <v>9</v>
      </c>
      <c r="D98" s="103">
        <v>4.0199999999999996</v>
      </c>
      <c r="E98" s="102" t="s">
        <v>353</v>
      </c>
      <c r="F98" s="102">
        <v>1</v>
      </c>
      <c r="G98" s="102" t="str">
        <f t="shared" si="24"/>
        <v>Z1</v>
      </c>
      <c r="H98" s="102"/>
      <c r="I98" s="102"/>
      <c r="J98" s="102"/>
      <c r="K98" s="102"/>
      <c r="L98" s="102"/>
      <c r="M98" s="102"/>
      <c r="N98" s="102"/>
      <c r="O98" s="101" t="s">
        <v>841</v>
      </c>
    </row>
    <row r="99" spans="1:15" ht="17.100000000000001" customHeight="1">
      <c r="A99" s="102" t="s">
        <v>409</v>
      </c>
      <c r="B99" s="101" t="s">
        <v>290</v>
      </c>
      <c r="C99" s="102" t="s">
        <v>15</v>
      </c>
      <c r="D99" s="103">
        <v>36.770000000000003</v>
      </c>
      <c r="E99" s="102" t="s">
        <v>12</v>
      </c>
      <c r="F99" s="102">
        <v>6</v>
      </c>
      <c r="G99" s="102" t="str">
        <f t="shared" si="24"/>
        <v>H6</v>
      </c>
      <c r="H99" s="102">
        <f>VLOOKUP(F99,'4.) Faktoren'!$C$73:$D$80,2,0)</f>
        <v>268</v>
      </c>
      <c r="I99" s="104">
        <f t="shared" si="25"/>
        <v>9854.36</v>
      </c>
      <c r="J99" s="139">
        <f>VLOOKUP(G99,'5.) LST UR+AR'!$B$16:$D$51,3,0)</f>
        <v>0</v>
      </c>
      <c r="K99" s="105" t="e">
        <f t="shared" si="26"/>
        <v>#DIV/0!</v>
      </c>
      <c r="L99" s="106" t="e">
        <f t="shared" si="27"/>
        <v>#DIV/0!</v>
      </c>
      <c r="M99" s="138">
        <f>'3.a) SVS UR'!$F$75</f>
        <v>0</v>
      </c>
      <c r="N99" s="107" t="e">
        <f t="shared" si="28"/>
        <v>#DIV/0!</v>
      </c>
      <c r="O99" s="101"/>
    </row>
    <row r="100" spans="1:15" ht="17.100000000000001" customHeight="1">
      <c r="A100" s="102" t="s">
        <v>410</v>
      </c>
      <c r="B100" s="101" t="s">
        <v>411</v>
      </c>
      <c r="C100" s="102" t="s">
        <v>15</v>
      </c>
      <c r="D100" s="103">
        <v>38.35</v>
      </c>
      <c r="E100" s="102" t="s">
        <v>91</v>
      </c>
      <c r="F100" s="102">
        <v>6</v>
      </c>
      <c r="G100" s="102" t="str">
        <f t="shared" si="24"/>
        <v>A6</v>
      </c>
      <c r="H100" s="102">
        <f>VLOOKUP(F100,'4.) Faktoren'!$C$73:$D$80,2,0)</f>
        <v>268</v>
      </c>
      <c r="I100" s="104">
        <f t="shared" si="25"/>
        <v>10277.800000000001</v>
      </c>
      <c r="J100" s="139">
        <f>VLOOKUP(G100,'5.) LST UR+AR'!$B$16:$D$51,3,0)</f>
        <v>0</v>
      </c>
      <c r="K100" s="105" t="e">
        <f t="shared" si="26"/>
        <v>#DIV/0!</v>
      </c>
      <c r="L100" s="106" t="e">
        <f t="shared" si="27"/>
        <v>#DIV/0!</v>
      </c>
      <c r="M100" s="138">
        <f>'3.a) SVS UR'!$F$75</f>
        <v>0</v>
      </c>
      <c r="N100" s="107" t="e">
        <f t="shared" si="28"/>
        <v>#DIV/0!</v>
      </c>
      <c r="O100" s="101"/>
    </row>
    <row r="101" spans="1:15" ht="17.100000000000001" customHeight="1">
      <c r="A101" s="102" t="s">
        <v>412</v>
      </c>
      <c r="B101" s="101" t="s">
        <v>413</v>
      </c>
      <c r="C101" s="102" t="s">
        <v>15</v>
      </c>
      <c r="D101" s="103">
        <v>29.8</v>
      </c>
      <c r="E101" s="102" t="s">
        <v>181</v>
      </c>
      <c r="F101" s="102">
        <v>6</v>
      </c>
      <c r="G101" s="102" t="str">
        <f t="shared" si="24"/>
        <v>I6</v>
      </c>
      <c r="H101" s="102">
        <f>VLOOKUP(F101,'4.) Faktoren'!$C$73:$D$80,2,0)</f>
        <v>268</v>
      </c>
      <c r="I101" s="104">
        <f t="shared" si="25"/>
        <v>7986.4000000000005</v>
      </c>
      <c r="J101" s="139">
        <f>VLOOKUP(G101,'5.) LST UR+AR'!$B$16:$D$51,3,0)</f>
        <v>0</v>
      </c>
      <c r="K101" s="105" t="e">
        <f t="shared" si="26"/>
        <v>#DIV/0!</v>
      </c>
      <c r="L101" s="106" t="e">
        <f t="shared" si="27"/>
        <v>#DIV/0!</v>
      </c>
      <c r="M101" s="138">
        <f>'3.a) SVS UR'!$F$75</f>
        <v>0</v>
      </c>
      <c r="N101" s="107" t="e">
        <f t="shared" si="28"/>
        <v>#DIV/0!</v>
      </c>
      <c r="O101" s="101"/>
    </row>
    <row r="102" spans="1:15" ht="17.100000000000001" customHeight="1">
      <c r="A102" s="102" t="s">
        <v>414</v>
      </c>
      <c r="B102" s="101" t="s">
        <v>415</v>
      </c>
      <c r="C102" s="102" t="s">
        <v>15</v>
      </c>
      <c r="D102" s="103">
        <v>25.1</v>
      </c>
      <c r="E102" s="102" t="s">
        <v>181</v>
      </c>
      <c r="F102" s="102">
        <v>6</v>
      </c>
      <c r="G102" s="102" t="str">
        <f t="shared" si="24"/>
        <v>I6</v>
      </c>
      <c r="H102" s="102">
        <f>VLOOKUP(F102,'4.) Faktoren'!$C$73:$D$80,2,0)</f>
        <v>268</v>
      </c>
      <c r="I102" s="104">
        <f t="shared" si="25"/>
        <v>6726.8</v>
      </c>
      <c r="J102" s="139">
        <f>VLOOKUP(G102,'5.) LST UR+AR'!$B$16:$D$51,3,0)</f>
        <v>0</v>
      </c>
      <c r="K102" s="105" t="e">
        <f t="shared" si="26"/>
        <v>#DIV/0!</v>
      </c>
      <c r="L102" s="106" t="e">
        <f t="shared" si="27"/>
        <v>#DIV/0!</v>
      </c>
      <c r="M102" s="138">
        <f>'3.a) SVS UR'!$F$75</f>
        <v>0</v>
      </c>
      <c r="N102" s="107" t="e">
        <f t="shared" si="28"/>
        <v>#DIV/0!</v>
      </c>
      <c r="O102" s="101"/>
    </row>
    <row r="103" spans="1:15" ht="17.100000000000001" customHeight="1">
      <c r="A103" s="102" t="s">
        <v>416</v>
      </c>
      <c r="B103" s="101" t="s">
        <v>310</v>
      </c>
      <c r="C103" s="102" t="s">
        <v>9</v>
      </c>
      <c r="D103" s="103">
        <v>3.81</v>
      </c>
      <c r="E103" s="102" t="s">
        <v>94</v>
      </c>
      <c r="F103" s="102">
        <v>6</v>
      </c>
      <c r="G103" s="102" t="str">
        <f t="shared" si="24"/>
        <v>F6</v>
      </c>
      <c r="H103" s="102">
        <f>VLOOKUP(F103,'4.) Faktoren'!$C$73:$D$80,2,0)</f>
        <v>268</v>
      </c>
      <c r="I103" s="104">
        <f t="shared" si="25"/>
        <v>1021.08</v>
      </c>
      <c r="J103" s="139">
        <f>VLOOKUP(G103,'5.) LST UR+AR'!$B$16:$D$51,3,0)</f>
        <v>0</v>
      </c>
      <c r="K103" s="105" t="e">
        <f t="shared" si="26"/>
        <v>#DIV/0!</v>
      </c>
      <c r="L103" s="106" t="e">
        <f t="shared" si="27"/>
        <v>#DIV/0!</v>
      </c>
      <c r="M103" s="138">
        <f>'3.a) SVS UR'!$F$75</f>
        <v>0</v>
      </c>
      <c r="N103" s="107" t="e">
        <f t="shared" si="28"/>
        <v>#DIV/0!</v>
      </c>
      <c r="O103" s="101"/>
    </row>
    <row r="104" spans="1:15" ht="17.100000000000001" customHeight="1">
      <c r="A104" s="102" t="s">
        <v>417</v>
      </c>
      <c r="B104" s="101" t="s">
        <v>312</v>
      </c>
      <c r="C104" s="102" t="s">
        <v>9</v>
      </c>
      <c r="D104" s="103">
        <v>3.69</v>
      </c>
      <c r="E104" s="102" t="s">
        <v>94</v>
      </c>
      <c r="F104" s="102">
        <v>6</v>
      </c>
      <c r="G104" s="102" t="str">
        <f t="shared" si="24"/>
        <v>F6</v>
      </c>
      <c r="H104" s="102">
        <f>VLOOKUP(F104,'4.) Faktoren'!$C$73:$D$80,2,0)</f>
        <v>268</v>
      </c>
      <c r="I104" s="104">
        <f t="shared" si="25"/>
        <v>988.92</v>
      </c>
      <c r="J104" s="139">
        <f>VLOOKUP(G104,'5.) LST UR+AR'!$B$16:$D$51,3,0)</f>
        <v>0</v>
      </c>
      <c r="K104" s="105" t="e">
        <f t="shared" si="26"/>
        <v>#DIV/0!</v>
      </c>
      <c r="L104" s="106" t="e">
        <f t="shared" si="27"/>
        <v>#DIV/0!</v>
      </c>
      <c r="M104" s="138">
        <f>'3.a) SVS UR'!$F$75</f>
        <v>0</v>
      </c>
      <c r="N104" s="107" t="e">
        <f t="shared" si="28"/>
        <v>#DIV/0!</v>
      </c>
      <c r="O104" s="101"/>
    </row>
    <row r="105" spans="1:15" ht="17.100000000000001" customHeight="1">
      <c r="A105" s="102" t="s">
        <v>418</v>
      </c>
      <c r="B105" s="101" t="s">
        <v>419</v>
      </c>
      <c r="C105" s="102" t="s">
        <v>15</v>
      </c>
      <c r="D105" s="103">
        <v>13.39</v>
      </c>
      <c r="E105" s="102" t="s">
        <v>181</v>
      </c>
      <c r="F105" s="102">
        <v>6</v>
      </c>
      <c r="G105" s="102" t="str">
        <f t="shared" si="24"/>
        <v>I6</v>
      </c>
      <c r="H105" s="102">
        <f>VLOOKUP(F105,'4.) Faktoren'!$C$73:$D$80,2,0)</f>
        <v>268</v>
      </c>
      <c r="I105" s="104">
        <f t="shared" si="25"/>
        <v>3588.52</v>
      </c>
      <c r="J105" s="139">
        <f>VLOOKUP(G105,'5.) LST UR+AR'!$B$16:$D$51,3,0)</f>
        <v>0</v>
      </c>
      <c r="K105" s="105" t="e">
        <f t="shared" si="26"/>
        <v>#DIV/0!</v>
      </c>
      <c r="L105" s="106" t="e">
        <f t="shared" si="27"/>
        <v>#DIV/0!</v>
      </c>
      <c r="M105" s="138">
        <f>'3.a) SVS UR'!$F$75</f>
        <v>0</v>
      </c>
      <c r="N105" s="107" t="e">
        <f t="shared" si="28"/>
        <v>#DIV/0!</v>
      </c>
      <c r="O105" s="101"/>
    </row>
    <row r="106" spans="1:15" ht="17.100000000000001" customHeight="1">
      <c r="A106" s="102"/>
      <c r="B106" s="101" t="s">
        <v>420</v>
      </c>
      <c r="C106" s="102" t="s">
        <v>15</v>
      </c>
      <c r="D106" s="103">
        <v>11.08</v>
      </c>
      <c r="E106" s="102" t="s">
        <v>91</v>
      </c>
      <c r="F106" s="102">
        <v>6</v>
      </c>
      <c r="G106" s="102" t="str">
        <f t="shared" si="24"/>
        <v>A6</v>
      </c>
      <c r="H106" s="102">
        <f>VLOOKUP(F106,'4.) Faktoren'!$C$73:$D$80,2,0)</f>
        <v>268</v>
      </c>
      <c r="I106" s="104">
        <f t="shared" si="25"/>
        <v>2969.44</v>
      </c>
      <c r="J106" s="139">
        <f>VLOOKUP(G106,'5.) LST UR+AR'!$B$16:$D$51,3,0)</f>
        <v>0</v>
      </c>
      <c r="K106" s="105" t="e">
        <f t="shared" si="26"/>
        <v>#DIV/0!</v>
      </c>
      <c r="L106" s="106" t="e">
        <f t="shared" si="27"/>
        <v>#DIV/0!</v>
      </c>
      <c r="M106" s="138">
        <f>'3.a) SVS UR'!$F$75</f>
        <v>0</v>
      </c>
      <c r="N106" s="107" t="e">
        <f t="shared" si="28"/>
        <v>#DIV/0!</v>
      </c>
      <c r="O106" s="101"/>
    </row>
    <row r="107" spans="1:15" ht="17.100000000000001" customHeight="1">
      <c r="A107" s="102" t="s">
        <v>421</v>
      </c>
      <c r="B107" s="101" t="s">
        <v>422</v>
      </c>
      <c r="C107" s="102" t="s">
        <v>15</v>
      </c>
      <c r="D107" s="103">
        <v>11.7</v>
      </c>
      <c r="E107" s="102" t="s">
        <v>93</v>
      </c>
      <c r="F107" s="102" t="s">
        <v>84</v>
      </c>
      <c r="G107" s="102" t="str">
        <f t="shared" si="24"/>
        <v>D</v>
      </c>
      <c r="H107" s="102"/>
      <c r="I107" s="102"/>
      <c r="J107" s="102"/>
      <c r="K107" s="102"/>
      <c r="L107" s="102"/>
      <c r="M107" s="102"/>
      <c r="N107" s="102"/>
      <c r="O107" s="101"/>
    </row>
    <row r="108" spans="1:15" ht="17.100000000000001" customHeight="1">
      <c r="A108" s="102" t="s">
        <v>423</v>
      </c>
      <c r="B108" s="101" t="s">
        <v>424</v>
      </c>
      <c r="C108" s="102" t="s">
        <v>15</v>
      </c>
      <c r="D108" s="103">
        <v>6.45</v>
      </c>
      <c r="E108" s="102" t="s">
        <v>95</v>
      </c>
      <c r="F108" s="102" t="s">
        <v>84</v>
      </c>
      <c r="G108" s="102" t="str">
        <f t="shared" si="24"/>
        <v>G</v>
      </c>
      <c r="H108" s="102"/>
      <c r="I108" s="102"/>
      <c r="J108" s="102"/>
      <c r="K108" s="102"/>
      <c r="L108" s="102"/>
      <c r="M108" s="102"/>
      <c r="N108" s="102"/>
      <c r="O108" s="101"/>
    </row>
    <row r="109" spans="1:15" ht="17.100000000000001" customHeight="1">
      <c r="A109" s="102" t="s">
        <v>425</v>
      </c>
      <c r="B109" s="101" t="s">
        <v>426</v>
      </c>
      <c r="C109" s="102" t="s">
        <v>15</v>
      </c>
      <c r="D109" s="103">
        <v>24.25</v>
      </c>
      <c r="E109" s="102" t="s">
        <v>91</v>
      </c>
      <c r="F109" s="102">
        <v>6</v>
      </c>
      <c r="G109" s="102" t="str">
        <f t="shared" si="24"/>
        <v>A6</v>
      </c>
      <c r="H109" s="102">
        <f>VLOOKUP(F109,'4.) Faktoren'!$C$73:$D$80,2,0)</f>
        <v>268</v>
      </c>
      <c r="I109" s="104">
        <f t="shared" si="25"/>
        <v>6499</v>
      </c>
      <c r="J109" s="139">
        <f>VLOOKUP(G109,'5.) LST UR+AR'!$B$16:$D$51,3,0)</f>
        <v>0</v>
      </c>
      <c r="K109" s="105" t="e">
        <f t="shared" si="26"/>
        <v>#DIV/0!</v>
      </c>
      <c r="L109" s="106" t="e">
        <f t="shared" si="27"/>
        <v>#DIV/0!</v>
      </c>
      <c r="M109" s="138">
        <f>'3.a) SVS UR'!$F$75</f>
        <v>0</v>
      </c>
      <c r="N109" s="107" t="e">
        <f t="shared" si="28"/>
        <v>#DIV/0!</v>
      </c>
      <c r="O109" s="101"/>
    </row>
    <row r="110" spans="1:15" ht="17.100000000000001" customHeight="1">
      <c r="A110" s="102" t="s">
        <v>427</v>
      </c>
      <c r="B110" s="101" t="s">
        <v>428</v>
      </c>
      <c r="C110" s="102" t="s">
        <v>15</v>
      </c>
      <c r="D110" s="103">
        <v>16.38</v>
      </c>
      <c r="E110" s="102" t="s">
        <v>93</v>
      </c>
      <c r="F110" s="102" t="s">
        <v>84</v>
      </c>
      <c r="G110" s="102" t="str">
        <f t="shared" si="24"/>
        <v>D</v>
      </c>
      <c r="H110" s="102"/>
      <c r="I110" s="102"/>
      <c r="J110" s="102"/>
      <c r="K110" s="102"/>
      <c r="L110" s="102"/>
      <c r="M110" s="102"/>
      <c r="N110" s="102"/>
      <c r="O110" s="101"/>
    </row>
    <row r="111" spans="1:15" ht="17.100000000000001" customHeight="1">
      <c r="A111" s="102" t="s">
        <v>429</v>
      </c>
      <c r="B111" s="101" t="s">
        <v>324</v>
      </c>
      <c r="C111" s="102" t="s">
        <v>15</v>
      </c>
      <c r="D111" s="103">
        <v>8.4600000000000009</v>
      </c>
      <c r="E111" s="102" t="s">
        <v>93</v>
      </c>
      <c r="F111" s="102" t="s">
        <v>84</v>
      </c>
      <c r="G111" s="102" t="str">
        <f t="shared" si="24"/>
        <v>D</v>
      </c>
      <c r="H111" s="102"/>
      <c r="I111" s="102"/>
      <c r="J111" s="102"/>
      <c r="K111" s="102"/>
      <c r="L111" s="102"/>
      <c r="M111" s="102"/>
      <c r="N111" s="102"/>
      <c r="O111" s="101"/>
    </row>
    <row r="112" spans="1:15" ht="17.100000000000001" customHeight="1">
      <c r="A112" s="102" t="s">
        <v>430</v>
      </c>
      <c r="B112" s="101" t="s">
        <v>177</v>
      </c>
      <c r="C112" s="102" t="s">
        <v>367</v>
      </c>
      <c r="D112" s="103">
        <v>340.63</v>
      </c>
      <c r="E112" s="102" t="s">
        <v>185</v>
      </c>
      <c r="F112" s="102" t="s">
        <v>84</v>
      </c>
      <c r="G112" s="102" t="str">
        <f t="shared" si="24"/>
        <v>P</v>
      </c>
      <c r="H112" s="102"/>
      <c r="I112" s="102"/>
      <c r="J112" s="102"/>
      <c r="K112" s="102"/>
      <c r="L112" s="102"/>
      <c r="M112" s="102"/>
      <c r="N112" s="102"/>
      <c r="O112" s="101"/>
    </row>
    <row r="113" spans="1:15" ht="17.100000000000001" customHeight="1">
      <c r="A113" s="102" t="s">
        <v>431</v>
      </c>
      <c r="B113" s="101" t="s">
        <v>432</v>
      </c>
      <c r="C113" s="102" t="s">
        <v>367</v>
      </c>
      <c r="D113" s="103">
        <v>182.18</v>
      </c>
      <c r="E113" s="102" t="s">
        <v>185</v>
      </c>
      <c r="F113" s="102" t="s">
        <v>84</v>
      </c>
      <c r="G113" s="102" t="str">
        <f t="shared" si="24"/>
        <v>P</v>
      </c>
      <c r="H113" s="102"/>
      <c r="I113" s="102"/>
      <c r="J113" s="102"/>
      <c r="K113" s="102"/>
      <c r="L113" s="102"/>
      <c r="M113" s="102"/>
      <c r="N113" s="102"/>
      <c r="O113" s="101"/>
    </row>
    <row r="114" spans="1:15" ht="17.100000000000001" customHeight="1">
      <c r="A114" s="102" t="s">
        <v>433</v>
      </c>
      <c r="B114" s="101" t="s">
        <v>434</v>
      </c>
      <c r="C114" s="102" t="s">
        <v>367</v>
      </c>
      <c r="D114" s="103">
        <v>166.4</v>
      </c>
      <c r="E114" s="102" t="s">
        <v>93</v>
      </c>
      <c r="F114" s="102" t="s">
        <v>84</v>
      </c>
      <c r="G114" s="102" t="str">
        <f t="shared" si="24"/>
        <v>D</v>
      </c>
      <c r="H114" s="102"/>
      <c r="I114" s="102"/>
      <c r="J114" s="102"/>
      <c r="K114" s="102"/>
      <c r="L114" s="102"/>
      <c r="M114" s="102"/>
      <c r="N114" s="102"/>
      <c r="O114" s="101"/>
    </row>
    <row r="115" spans="1:15" ht="17.100000000000001" customHeight="1">
      <c r="A115" s="102" t="s">
        <v>435</v>
      </c>
      <c r="B115" s="101" t="s">
        <v>436</v>
      </c>
      <c r="C115" s="102" t="s">
        <v>367</v>
      </c>
      <c r="D115" s="103">
        <v>228.89</v>
      </c>
      <c r="E115" s="102" t="s">
        <v>185</v>
      </c>
      <c r="F115" s="102" t="s">
        <v>84</v>
      </c>
      <c r="G115" s="102" t="str">
        <f t="shared" si="24"/>
        <v>P</v>
      </c>
      <c r="H115" s="102"/>
      <c r="I115" s="102"/>
      <c r="J115" s="102"/>
      <c r="K115" s="102"/>
      <c r="L115" s="102"/>
      <c r="M115" s="102"/>
      <c r="N115" s="102"/>
      <c r="O115" s="101"/>
    </row>
    <row r="116" spans="1:15" ht="17.100000000000001" customHeight="1">
      <c r="A116" s="102" t="s">
        <v>437</v>
      </c>
      <c r="B116" s="101" t="s">
        <v>424</v>
      </c>
      <c r="C116" s="102" t="s">
        <v>15</v>
      </c>
      <c r="D116" s="103">
        <v>6.97</v>
      </c>
      <c r="E116" s="102" t="s">
        <v>95</v>
      </c>
      <c r="F116" s="102" t="s">
        <v>84</v>
      </c>
      <c r="G116" s="102" t="str">
        <f t="shared" si="24"/>
        <v>G</v>
      </c>
      <c r="H116" s="102"/>
      <c r="I116" s="102"/>
      <c r="J116" s="102"/>
      <c r="K116" s="102"/>
      <c r="L116" s="102"/>
      <c r="M116" s="102"/>
      <c r="N116" s="102"/>
      <c r="O116" s="101"/>
    </row>
    <row r="117" spans="1:15" ht="17.100000000000001" customHeight="1">
      <c r="A117" s="102" t="s">
        <v>438</v>
      </c>
      <c r="B117" s="101" t="s">
        <v>439</v>
      </c>
      <c r="C117" s="102" t="s">
        <v>15</v>
      </c>
      <c r="D117" s="103">
        <v>10.93</v>
      </c>
      <c r="E117" s="102" t="s">
        <v>12</v>
      </c>
      <c r="F117" s="102">
        <v>6</v>
      </c>
      <c r="G117" s="102" t="str">
        <f t="shared" si="24"/>
        <v>H6</v>
      </c>
      <c r="H117" s="102">
        <f>VLOOKUP(F117,'4.) Faktoren'!$C$73:$D$80,2,0)</f>
        <v>268</v>
      </c>
      <c r="I117" s="104">
        <f t="shared" si="25"/>
        <v>2929.24</v>
      </c>
      <c r="J117" s="139">
        <f>VLOOKUP(G117,'5.) LST UR+AR'!$B$16:$D$51,3,0)</f>
        <v>0</v>
      </c>
      <c r="K117" s="105" t="e">
        <f t="shared" si="26"/>
        <v>#DIV/0!</v>
      </c>
      <c r="L117" s="106" t="e">
        <f t="shared" si="27"/>
        <v>#DIV/0!</v>
      </c>
      <c r="M117" s="138">
        <f>'3.a) SVS UR'!$F$75</f>
        <v>0</v>
      </c>
      <c r="N117" s="107" t="e">
        <f t="shared" si="28"/>
        <v>#DIV/0!</v>
      </c>
      <c r="O117" s="101"/>
    </row>
    <row r="118" spans="1:15" ht="17.100000000000001" customHeight="1">
      <c r="A118" s="102" t="s">
        <v>440</v>
      </c>
      <c r="B118" s="101" t="s">
        <v>290</v>
      </c>
      <c r="C118" s="102" t="s">
        <v>15</v>
      </c>
      <c r="D118" s="103">
        <v>9.3699999999999992</v>
      </c>
      <c r="E118" s="102" t="s">
        <v>12</v>
      </c>
      <c r="F118" s="102">
        <v>6</v>
      </c>
      <c r="G118" s="102" t="str">
        <f t="shared" si="24"/>
        <v>H6</v>
      </c>
      <c r="H118" s="102">
        <f>VLOOKUP(F118,'4.) Faktoren'!$C$73:$D$80,2,0)</f>
        <v>268</v>
      </c>
      <c r="I118" s="104">
        <f t="shared" si="25"/>
        <v>2511.16</v>
      </c>
      <c r="J118" s="139">
        <f>VLOOKUP(G118,'5.) LST UR+AR'!$B$16:$D$51,3,0)</f>
        <v>0</v>
      </c>
      <c r="K118" s="105" t="e">
        <f t="shared" si="26"/>
        <v>#DIV/0!</v>
      </c>
      <c r="L118" s="106" t="e">
        <f t="shared" si="27"/>
        <v>#DIV/0!</v>
      </c>
      <c r="M118" s="138">
        <f>'3.a) SVS UR'!$F$75</f>
        <v>0</v>
      </c>
      <c r="N118" s="107" t="e">
        <f t="shared" si="28"/>
        <v>#DIV/0!</v>
      </c>
      <c r="O118" s="101"/>
    </row>
    <row r="119" spans="1:15" ht="17.100000000000001" customHeight="1">
      <c r="A119" s="102" t="s">
        <v>441</v>
      </c>
      <c r="B119" s="101" t="s">
        <v>442</v>
      </c>
      <c r="C119" s="102" t="s">
        <v>15</v>
      </c>
      <c r="D119" s="103">
        <v>12.92</v>
      </c>
      <c r="E119" s="102" t="s">
        <v>181</v>
      </c>
      <c r="F119" s="102">
        <v>6</v>
      </c>
      <c r="G119" s="102" t="str">
        <f t="shared" si="24"/>
        <v>I6</v>
      </c>
      <c r="H119" s="102">
        <f>VLOOKUP(F119,'4.) Faktoren'!$C$73:$D$80,2,0)</f>
        <v>268</v>
      </c>
      <c r="I119" s="104">
        <f t="shared" si="25"/>
        <v>3462.56</v>
      </c>
      <c r="J119" s="139">
        <f>VLOOKUP(G119,'5.) LST UR+AR'!$B$16:$D$51,3,0)</f>
        <v>0</v>
      </c>
      <c r="K119" s="105" t="e">
        <f t="shared" si="26"/>
        <v>#DIV/0!</v>
      </c>
      <c r="L119" s="106" t="e">
        <f t="shared" si="27"/>
        <v>#DIV/0!</v>
      </c>
      <c r="M119" s="138">
        <f>'3.a) SVS UR'!$F$75</f>
        <v>0</v>
      </c>
      <c r="N119" s="107" t="e">
        <f t="shared" si="28"/>
        <v>#DIV/0!</v>
      </c>
      <c r="O119" s="101"/>
    </row>
    <row r="120" spans="1:15" ht="17.100000000000001" customHeight="1">
      <c r="A120" s="102" t="s">
        <v>443</v>
      </c>
      <c r="B120" s="101" t="s">
        <v>386</v>
      </c>
      <c r="C120" s="102" t="s">
        <v>15</v>
      </c>
      <c r="D120" s="103">
        <v>6.4</v>
      </c>
      <c r="E120" s="102" t="s">
        <v>93</v>
      </c>
      <c r="F120" s="102" t="s">
        <v>84</v>
      </c>
      <c r="G120" s="102" t="str">
        <f t="shared" si="24"/>
        <v>D</v>
      </c>
      <c r="H120" s="102"/>
      <c r="I120" s="102"/>
      <c r="J120" s="102"/>
      <c r="K120" s="102"/>
      <c r="L120" s="102"/>
      <c r="M120" s="102"/>
      <c r="N120" s="102"/>
      <c r="O120" s="101"/>
    </row>
    <row r="121" spans="1:15" ht="17.100000000000001" customHeight="1">
      <c r="A121" s="102" t="s">
        <v>444</v>
      </c>
      <c r="B121" s="101" t="s">
        <v>361</v>
      </c>
      <c r="C121" s="102" t="s">
        <v>9</v>
      </c>
      <c r="D121" s="103">
        <v>3.89</v>
      </c>
      <c r="E121" s="102" t="s">
        <v>94</v>
      </c>
      <c r="F121" s="102" t="s">
        <v>84</v>
      </c>
      <c r="G121" s="102" t="str">
        <f t="shared" si="24"/>
        <v>F</v>
      </c>
      <c r="H121" s="102"/>
      <c r="I121" s="102"/>
      <c r="J121" s="102"/>
      <c r="K121" s="102"/>
      <c r="L121" s="102"/>
      <c r="M121" s="102"/>
      <c r="N121" s="102"/>
      <c r="O121" s="101" t="s">
        <v>842</v>
      </c>
    </row>
    <row r="122" spans="1:15" ht="17.100000000000001" customHeight="1">
      <c r="A122" s="102" t="s">
        <v>445</v>
      </c>
      <c r="B122" s="101" t="s">
        <v>290</v>
      </c>
      <c r="C122" s="102" t="s">
        <v>15</v>
      </c>
      <c r="D122" s="103">
        <v>10.93</v>
      </c>
      <c r="E122" s="102" t="s">
        <v>12</v>
      </c>
      <c r="F122" s="102">
        <v>6</v>
      </c>
      <c r="G122" s="102" t="str">
        <f t="shared" si="24"/>
        <v>H6</v>
      </c>
      <c r="H122" s="102">
        <f>VLOOKUP(F122,'4.) Faktoren'!$C$73:$D$80,2,0)</f>
        <v>268</v>
      </c>
      <c r="I122" s="104">
        <f t="shared" si="25"/>
        <v>2929.24</v>
      </c>
      <c r="J122" s="139">
        <f>VLOOKUP(G122,'5.) LST UR+AR'!$B$16:$D$51,3,0)</f>
        <v>0</v>
      </c>
      <c r="K122" s="105" t="e">
        <f t="shared" si="26"/>
        <v>#DIV/0!</v>
      </c>
      <c r="L122" s="106" t="e">
        <f t="shared" si="27"/>
        <v>#DIV/0!</v>
      </c>
      <c r="M122" s="138">
        <f>'3.a) SVS UR'!$F$75</f>
        <v>0</v>
      </c>
      <c r="N122" s="107" t="e">
        <f t="shared" si="28"/>
        <v>#DIV/0!</v>
      </c>
      <c r="O122" s="101"/>
    </row>
    <row r="123" spans="1:15" ht="17.100000000000001" customHeight="1">
      <c r="A123" s="102" t="s">
        <v>446</v>
      </c>
      <c r="B123" s="101" t="s">
        <v>424</v>
      </c>
      <c r="C123" s="102" t="s">
        <v>15</v>
      </c>
      <c r="D123" s="103">
        <v>9.3699999999999992</v>
      </c>
      <c r="E123" s="102" t="s">
        <v>95</v>
      </c>
      <c r="F123" s="102" t="s">
        <v>84</v>
      </c>
      <c r="G123" s="102" t="str">
        <f t="shared" si="24"/>
        <v>G</v>
      </c>
      <c r="H123" s="102"/>
      <c r="I123" s="102"/>
      <c r="J123" s="102"/>
      <c r="K123" s="102"/>
      <c r="L123" s="102"/>
      <c r="M123" s="102"/>
      <c r="N123" s="102"/>
      <c r="O123" s="101"/>
    </row>
    <row r="124" spans="1:15" ht="17.100000000000001" customHeight="1">
      <c r="A124" s="102" t="s">
        <v>447</v>
      </c>
      <c r="B124" s="101" t="s">
        <v>448</v>
      </c>
      <c r="C124" s="102" t="s">
        <v>15</v>
      </c>
      <c r="D124" s="103">
        <v>12.92</v>
      </c>
      <c r="E124" s="102" t="s">
        <v>93</v>
      </c>
      <c r="F124" s="102" t="s">
        <v>84</v>
      </c>
      <c r="G124" s="102" t="str">
        <f t="shared" si="24"/>
        <v>D</v>
      </c>
      <c r="H124" s="102"/>
      <c r="I124" s="102"/>
      <c r="J124" s="102"/>
      <c r="K124" s="102"/>
      <c r="L124" s="102"/>
      <c r="M124" s="102"/>
      <c r="N124" s="102"/>
      <c r="O124" s="101"/>
    </row>
    <row r="125" spans="1:15" ht="17.100000000000001" customHeight="1">
      <c r="A125" s="102" t="s">
        <v>449</v>
      </c>
      <c r="B125" s="101" t="s">
        <v>324</v>
      </c>
      <c r="C125" s="102" t="s">
        <v>15</v>
      </c>
      <c r="D125" s="103">
        <v>6.4</v>
      </c>
      <c r="E125" s="102" t="s">
        <v>93</v>
      </c>
      <c r="F125" s="102" t="s">
        <v>84</v>
      </c>
      <c r="G125" s="102" t="str">
        <f t="shared" si="24"/>
        <v>D</v>
      </c>
      <c r="H125" s="102"/>
      <c r="I125" s="102"/>
      <c r="J125" s="102"/>
      <c r="K125" s="102"/>
      <c r="L125" s="102"/>
      <c r="M125" s="102"/>
      <c r="N125" s="102"/>
      <c r="O125" s="101"/>
    </row>
    <row r="126" spans="1:15" ht="17.100000000000001" customHeight="1">
      <c r="A126" s="102" t="s">
        <v>450</v>
      </c>
      <c r="B126" s="101" t="s">
        <v>451</v>
      </c>
      <c r="C126" s="102" t="s">
        <v>452</v>
      </c>
      <c r="D126" s="103">
        <v>524.55999999999995</v>
      </c>
      <c r="E126" s="102" t="s">
        <v>12</v>
      </c>
      <c r="F126" s="102" t="s">
        <v>84</v>
      </c>
      <c r="G126" s="102" t="str">
        <f t="shared" si="24"/>
        <v>H</v>
      </c>
      <c r="H126" s="102"/>
      <c r="I126" s="102"/>
      <c r="J126" s="102"/>
      <c r="K126" s="102"/>
      <c r="L126" s="102"/>
      <c r="M126" s="102"/>
      <c r="N126" s="102"/>
      <c r="O126" s="101" t="s">
        <v>842</v>
      </c>
    </row>
    <row r="127" spans="1:15" ht="17.100000000000001" customHeight="1">
      <c r="A127" s="102" t="s">
        <v>453</v>
      </c>
      <c r="B127" s="101" t="s">
        <v>454</v>
      </c>
      <c r="C127" s="102" t="s">
        <v>145</v>
      </c>
      <c r="D127" s="103">
        <v>386.43</v>
      </c>
      <c r="E127" s="102" t="s">
        <v>184</v>
      </c>
      <c r="F127" s="102" t="s">
        <v>84</v>
      </c>
      <c r="G127" s="102" t="str">
        <f t="shared" si="24"/>
        <v>N</v>
      </c>
      <c r="H127" s="102"/>
      <c r="I127" s="102"/>
      <c r="J127" s="102"/>
      <c r="K127" s="102"/>
      <c r="L127" s="102"/>
      <c r="M127" s="102"/>
      <c r="N127" s="102"/>
      <c r="O127" s="101" t="s">
        <v>842</v>
      </c>
    </row>
    <row r="128" spans="1:15" ht="17.100000000000001" customHeight="1">
      <c r="A128" s="102" t="s">
        <v>455</v>
      </c>
      <c r="B128" s="101" t="s">
        <v>456</v>
      </c>
      <c r="C128" s="102" t="s">
        <v>7</v>
      </c>
      <c r="D128" s="103">
        <v>13.21</v>
      </c>
      <c r="E128" s="102" t="s">
        <v>92</v>
      </c>
      <c r="F128" s="102">
        <v>2</v>
      </c>
      <c r="G128" s="102" t="str">
        <f t="shared" si="24"/>
        <v>C2</v>
      </c>
      <c r="H128" s="102">
        <f>VLOOKUP(F128,'4.) Faktoren'!$C$73:$D$80,2,0)</f>
        <v>92</v>
      </c>
      <c r="I128" s="104">
        <f t="shared" si="25"/>
        <v>1215.3200000000002</v>
      </c>
      <c r="J128" s="139">
        <f>VLOOKUP(G128,'5.) LST UR+AR'!$B$16:$D$51,3,0)</f>
        <v>0</v>
      </c>
      <c r="K128" s="105" t="e">
        <f t="shared" si="26"/>
        <v>#DIV/0!</v>
      </c>
      <c r="L128" s="106" t="e">
        <f t="shared" si="27"/>
        <v>#DIV/0!</v>
      </c>
      <c r="M128" s="138">
        <f>'3.a) SVS UR'!$F$75</f>
        <v>0</v>
      </c>
      <c r="N128" s="107" t="e">
        <f t="shared" si="28"/>
        <v>#DIV/0!</v>
      </c>
      <c r="O128" s="101"/>
    </row>
    <row r="129" spans="1:15" ht="17.100000000000001" customHeight="1">
      <c r="A129" s="102" t="s">
        <v>457</v>
      </c>
      <c r="B129" s="101" t="s">
        <v>458</v>
      </c>
      <c r="C129" s="102" t="s">
        <v>7</v>
      </c>
      <c r="D129" s="103">
        <v>8.51</v>
      </c>
      <c r="E129" s="102" t="s">
        <v>92</v>
      </c>
      <c r="F129" s="102">
        <v>2</v>
      </c>
      <c r="G129" s="102" t="str">
        <f t="shared" si="24"/>
        <v>C2</v>
      </c>
      <c r="H129" s="102">
        <f>VLOOKUP(F129,'4.) Faktoren'!$C$73:$D$80,2,0)</f>
        <v>92</v>
      </c>
      <c r="I129" s="104">
        <f t="shared" si="25"/>
        <v>782.92</v>
      </c>
      <c r="J129" s="139">
        <f>VLOOKUP(G129,'5.) LST UR+AR'!$B$16:$D$51,3,0)</f>
        <v>0</v>
      </c>
      <c r="K129" s="105" t="e">
        <f t="shared" si="26"/>
        <v>#DIV/0!</v>
      </c>
      <c r="L129" s="106" t="e">
        <f t="shared" si="27"/>
        <v>#DIV/0!</v>
      </c>
      <c r="M129" s="138">
        <f>'3.a) SVS UR'!$F$75</f>
        <v>0</v>
      </c>
      <c r="N129" s="107" t="e">
        <f t="shared" si="28"/>
        <v>#DIV/0!</v>
      </c>
      <c r="O129" s="101"/>
    </row>
    <row r="130" spans="1:15" ht="17.100000000000001" customHeight="1">
      <c r="A130" s="102" t="s">
        <v>459</v>
      </c>
      <c r="B130" s="101" t="s">
        <v>460</v>
      </c>
      <c r="C130" s="102" t="s">
        <v>7</v>
      </c>
      <c r="D130" s="103">
        <v>13.21</v>
      </c>
      <c r="E130" s="102" t="s">
        <v>92</v>
      </c>
      <c r="F130" s="102">
        <v>2</v>
      </c>
      <c r="G130" s="102" t="str">
        <f t="shared" si="24"/>
        <v>C2</v>
      </c>
      <c r="H130" s="102">
        <f>VLOOKUP(F130,'4.) Faktoren'!$C$73:$D$80,2,0)</f>
        <v>92</v>
      </c>
      <c r="I130" s="104">
        <f t="shared" si="25"/>
        <v>1215.3200000000002</v>
      </c>
      <c r="J130" s="139">
        <f>VLOOKUP(G130,'5.) LST UR+AR'!$B$16:$D$51,3,0)</f>
        <v>0</v>
      </c>
      <c r="K130" s="105" t="e">
        <f t="shared" si="26"/>
        <v>#DIV/0!</v>
      </c>
      <c r="L130" s="106" t="e">
        <f t="shared" si="27"/>
        <v>#DIV/0!</v>
      </c>
      <c r="M130" s="138">
        <f>'3.a) SVS UR'!$F$75</f>
        <v>0</v>
      </c>
      <c r="N130" s="107" t="e">
        <f t="shared" si="28"/>
        <v>#DIV/0!</v>
      </c>
      <c r="O130" s="101"/>
    </row>
    <row r="131" spans="1:15" ht="17.100000000000001" customHeight="1">
      <c r="A131" s="116" t="s">
        <v>266</v>
      </c>
      <c r="B131" s="117"/>
      <c r="C131" s="118"/>
      <c r="D131" s="119">
        <f>SUM(D62:D130)</f>
        <v>3250.4</v>
      </c>
      <c r="E131" s="118"/>
      <c r="F131" s="118"/>
      <c r="G131" s="118"/>
      <c r="H131" s="118"/>
      <c r="I131" s="118"/>
      <c r="J131" s="118"/>
      <c r="K131" s="118"/>
      <c r="L131" s="118"/>
      <c r="M131" s="118"/>
      <c r="N131" s="118"/>
      <c r="O131" s="120"/>
    </row>
    <row r="132" spans="1:15" ht="17.100000000000001" customHeight="1">
      <c r="A132" s="113" t="s">
        <v>267</v>
      </c>
      <c r="B132" s="114"/>
      <c r="C132" s="114"/>
      <c r="D132" s="114"/>
      <c r="E132" s="114"/>
      <c r="F132" s="114"/>
      <c r="G132" s="114"/>
      <c r="H132" s="114"/>
      <c r="I132" s="114"/>
      <c r="J132" s="114"/>
      <c r="K132" s="114"/>
      <c r="L132" s="114"/>
      <c r="M132" s="114"/>
      <c r="N132" s="114"/>
      <c r="O132" s="115"/>
    </row>
    <row r="133" spans="1:15" ht="17.100000000000001" customHeight="1">
      <c r="A133" s="102" t="s">
        <v>462</v>
      </c>
      <c r="B133" s="101" t="s">
        <v>463</v>
      </c>
      <c r="C133" s="102" t="s">
        <v>15</v>
      </c>
      <c r="D133" s="103">
        <v>64.599999999999994</v>
      </c>
      <c r="E133" s="102" t="s">
        <v>12</v>
      </c>
      <c r="F133" s="102">
        <v>6</v>
      </c>
      <c r="G133" s="102" t="str">
        <f t="shared" ref="G133:G147" si="29">IF(F133="k. R.",E133,CONCATENATE(E133,F133))</f>
        <v>H6</v>
      </c>
      <c r="H133" s="102">
        <f>VLOOKUP(F133,'4.) Faktoren'!$C$73:$D$80,2,0)</f>
        <v>268</v>
      </c>
      <c r="I133" s="104">
        <f t="shared" ref="I133:I147" si="30">D133*H133</f>
        <v>17312.8</v>
      </c>
      <c r="J133" s="139">
        <f>VLOOKUP(G133,'5.) LST UR+AR'!$B$16:$D$51,3,0)</f>
        <v>0</v>
      </c>
      <c r="K133" s="105" t="e">
        <f t="shared" ref="K133:K147" si="31">I133/J133</f>
        <v>#DIV/0!</v>
      </c>
      <c r="L133" s="106" t="e">
        <f t="shared" ref="L133:L147" si="32">K133/12</f>
        <v>#DIV/0!</v>
      </c>
      <c r="M133" s="138">
        <f>'3.a) SVS UR'!$F$75</f>
        <v>0</v>
      </c>
      <c r="N133" s="107" t="e">
        <f t="shared" ref="N133:N147" si="33">L133*M133</f>
        <v>#DIV/0!</v>
      </c>
      <c r="O133" s="101"/>
    </row>
    <row r="134" spans="1:15" ht="17.100000000000001" customHeight="1">
      <c r="A134" s="102" t="s">
        <v>464</v>
      </c>
      <c r="B134" s="101" t="s">
        <v>379</v>
      </c>
      <c r="C134" s="102" t="s">
        <v>15</v>
      </c>
      <c r="D134" s="103">
        <v>15.58</v>
      </c>
      <c r="E134" s="102" t="s">
        <v>181</v>
      </c>
      <c r="F134" s="102">
        <v>6</v>
      </c>
      <c r="G134" s="102" t="str">
        <f t="shared" si="29"/>
        <v>I6</v>
      </c>
      <c r="H134" s="102">
        <f>VLOOKUP(F134,'4.) Faktoren'!$C$73:$D$80,2,0)</f>
        <v>268</v>
      </c>
      <c r="I134" s="104">
        <f t="shared" si="30"/>
        <v>4175.4399999999996</v>
      </c>
      <c r="J134" s="139">
        <f>VLOOKUP(G134,'5.) LST UR+AR'!$B$16:$D$51,3,0)</f>
        <v>0</v>
      </c>
      <c r="K134" s="105" t="e">
        <f t="shared" si="31"/>
        <v>#DIV/0!</v>
      </c>
      <c r="L134" s="106" t="e">
        <f t="shared" si="32"/>
        <v>#DIV/0!</v>
      </c>
      <c r="M134" s="138">
        <f>'3.a) SVS UR'!$F$75</f>
        <v>0</v>
      </c>
      <c r="N134" s="107" t="e">
        <f t="shared" si="33"/>
        <v>#DIV/0!</v>
      </c>
      <c r="O134" s="101"/>
    </row>
    <row r="135" spans="1:15" ht="17.100000000000001" customHeight="1">
      <c r="A135" s="102" t="s">
        <v>465</v>
      </c>
      <c r="B135" s="101" t="s">
        <v>390</v>
      </c>
      <c r="C135" s="102" t="s">
        <v>9</v>
      </c>
      <c r="D135" s="103">
        <v>2.41</v>
      </c>
      <c r="E135" s="102" t="s">
        <v>94</v>
      </c>
      <c r="F135" s="102">
        <v>6</v>
      </c>
      <c r="G135" s="102" t="str">
        <f t="shared" si="29"/>
        <v>F6</v>
      </c>
      <c r="H135" s="102">
        <f>VLOOKUP(F135,'4.) Faktoren'!$C$73:$D$80,2,0)</f>
        <v>268</v>
      </c>
      <c r="I135" s="104">
        <f t="shared" si="30"/>
        <v>645.88</v>
      </c>
      <c r="J135" s="139">
        <f>VLOOKUP(G135,'5.) LST UR+AR'!$B$16:$D$51,3,0)</f>
        <v>0</v>
      </c>
      <c r="K135" s="105" t="e">
        <f t="shared" si="31"/>
        <v>#DIV/0!</v>
      </c>
      <c r="L135" s="106" t="e">
        <f t="shared" si="32"/>
        <v>#DIV/0!</v>
      </c>
      <c r="M135" s="138">
        <f>'3.a) SVS UR'!$F$75</f>
        <v>0</v>
      </c>
      <c r="N135" s="107" t="e">
        <f t="shared" si="33"/>
        <v>#DIV/0!</v>
      </c>
      <c r="O135" s="101"/>
    </row>
    <row r="136" spans="1:15" ht="17.100000000000001" customHeight="1">
      <c r="A136" s="102" t="s">
        <v>466</v>
      </c>
      <c r="B136" s="101" t="s">
        <v>467</v>
      </c>
      <c r="C136" s="102" t="s">
        <v>15</v>
      </c>
      <c r="D136" s="103">
        <v>10.85</v>
      </c>
      <c r="E136" s="102" t="s">
        <v>181</v>
      </c>
      <c r="F136" s="102">
        <v>6</v>
      </c>
      <c r="G136" s="102" t="str">
        <f t="shared" si="29"/>
        <v>I6</v>
      </c>
      <c r="H136" s="102">
        <f>VLOOKUP(F136,'4.) Faktoren'!$C$73:$D$80,2,0)</f>
        <v>268</v>
      </c>
      <c r="I136" s="104">
        <f t="shared" si="30"/>
        <v>2907.7999999999997</v>
      </c>
      <c r="J136" s="139">
        <f>VLOOKUP(G136,'5.) LST UR+AR'!$B$16:$D$51,3,0)</f>
        <v>0</v>
      </c>
      <c r="K136" s="105" t="e">
        <f t="shared" si="31"/>
        <v>#DIV/0!</v>
      </c>
      <c r="L136" s="106" t="e">
        <f t="shared" si="32"/>
        <v>#DIV/0!</v>
      </c>
      <c r="M136" s="138">
        <f>'3.a) SVS UR'!$F$75</f>
        <v>0</v>
      </c>
      <c r="N136" s="107" t="e">
        <f t="shared" si="33"/>
        <v>#DIV/0!</v>
      </c>
      <c r="O136" s="101"/>
    </row>
    <row r="137" spans="1:15" ht="17.100000000000001" customHeight="1">
      <c r="A137" s="102" t="s">
        <v>468</v>
      </c>
      <c r="B137" s="101" t="s">
        <v>390</v>
      </c>
      <c r="C137" s="102" t="s">
        <v>9</v>
      </c>
      <c r="D137" s="103">
        <v>3.88</v>
      </c>
      <c r="E137" s="102" t="s">
        <v>94</v>
      </c>
      <c r="F137" s="102">
        <v>6</v>
      </c>
      <c r="G137" s="102" t="str">
        <f t="shared" si="29"/>
        <v>F6</v>
      </c>
      <c r="H137" s="102">
        <f>VLOOKUP(F137,'4.) Faktoren'!$C$73:$D$80,2,0)</f>
        <v>268</v>
      </c>
      <c r="I137" s="104">
        <f t="shared" si="30"/>
        <v>1039.8399999999999</v>
      </c>
      <c r="J137" s="139">
        <f>VLOOKUP(G137,'5.) LST UR+AR'!$B$16:$D$51,3,0)</f>
        <v>0</v>
      </c>
      <c r="K137" s="105" t="e">
        <f t="shared" si="31"/>
        <v>#DIV/0!</v>
      </c>
      <c r="L137" s="106" t="e">
        <f t="shared" si="32"/>
        <v>#DIV/0!</v>
      </c>
      <c r="M137" s="138">
        <f>'3.a) SVS UR'!$F$75</f>
        <v>0</v>
      </c>
      <c r="N137" s="107" t="e">
        <f t="shared" si="33"/>
        <v>#DIV/0!</v>
      </c>
      <c r="O137" s="101"/>
    </row>
    <row r="138" spans="1:15" ht="17.100000000000001" customHeight="1">
      <c r="A138" s="102" t="s">
        <v>469</v>
      </c>
      <c r="B138" s="101" t="s">
        <v>467</v>
      </c>
      <c r="C138" s="102" t="s">
        <v>15</v>
      </c>
      <c r="D138" s="103">
        <v>10.85</v>
      </c>
      <c r="E138" s="102" t="s">
        <v>181</v>
      </c>
      <c r="F138" s="102">
        <v>6</v>
      </c>
      <c r="G138" s="102" t="str">
        <f t="shared" si="29"/>
        <v>I6</v>
      </c>
      <c r="H138" s="102">
        <f>VLOOKUP(F138,'4.) Faktoren'!$C$73:$D$80,2,0)</f>
        <v>268</v>
      </c>
      <c r="I138" s="104">
        <f t="shared" si="30"/>
        <v>2907.7999999999997</v>
      </c>
      <c r="J138" s="139">
        <f>VLOOKUP(G138,'5.) LST UR+AR'!$B$16:$D$51,3,0)</f>
        <v>0</v>
      </c>
      <c r="K138" s="105" t="e">
        <f t="shared" si="31"/>
        <v>#DIV/0!</v>
      </c>
      <c r="L138" s="106" t="e">
        <f t="shared" si="32"/>
        <v>#DIV/0!</v>
      </c>
      <c r="M138" s="138">
        <f>'3.a) SVS UR'!$F$75</f>
        <v>0</v>
      </c>
      <c r="N138" s="107" t="e">
        <f t="shared" si="33"/>
        <v>#DIV/0!</v>
      </c>
      <c r="O138" s="101"/>
    </row>
    <row r="139" spans="1:15" ht="17.100000000000001" customHeight="1">
      <c r="A139" s="102" t="s">
        <v>470</v>
      </c>
      <c r="B139" s="101" t="s">
        <v>467</v>
      </c>
      <c r="C139" s="102" t="s">
        <v>15</v>
      </c>
      <c r="D139" s="103">
        <v>10.85</v>
      </c>
      <c r="E139" s="102" t="s">
        <v>181</v>
      </c>
      <c r="F139" s="102">
        <v>6</v>
      </c>
      <c r="G139" s="102" t="str">
        <f t="shared" si="29"/>
        <v>I6</v>
      </c>
      <c r="H139" s="102">
        <f>VLOOKUP(F139,'4.) Faktoren'!$C$73:$D$80,2,0)</f>
        <v>268</v>
      </c>
      <c r="I139" s="104">
        <f t="shared" si="30"/>
        <v>2907.7999999999997</v>
      </c>
      <c r="J139" s="139">
        <f>VLOOKUP(G139,'5.) LST UR+AR'!$B$16:$D$51,3,0)</f>
        <v>0</v>
      </c>
      <c r="K139" s="105" t="e">
        <f t="shared" si="31"/>
        <v>#DIV/0!</v>
      </c>
      <c r="L139" s="106" t="e">
        <f t="shared" si="32"/>
        <v>#DIV/0!</v>
      </c>
      <c r="M139" s="138">
        <f>'3.a) SVS UR'!$F$75</f>
        <v>0</v>
      </c>
      <c r="N139" s="107" t="e">
        <f t="shared" si="33"/>
        <v>#DIV/0!</v>
      </c>
      <c r="O139" s="101"/>
    </row>
    <row r="140" spans="1:15" ht="17.100000000000001" customHeight="1">
      <c r="A140" s="102" t="s">
        <v>471</v>
      </c>
      <c r="B140" s="101" t="s">
        <v>390</v>
      </c>
      <c r="C140" s="102" t="s">
        <v>9</v>
      </c>
      <c r="D140" s="103">
        <v>3.88</v>
      </c>
      <c r="E140" s="102" t="s">
        <v>94</v>
      </c>
      <c r="F140" s="102">
        <v>6</v>
      </c>
      <c r="G140" s="102" t="str">
        <f t="shared" si="29"/>
        <v>F6</v>
      </c>
      <c r="H140" s="102">
        <f>VLOOKUP(F140,'4.) Faktoren'!$C$73:$D$80,2,0)</f>
        <v>268</v>
      </c>
      <c r="I140" s="104">
        <f t="shared" si="30"/>
        <v>1039.8399999999999</v>
      </c>
      <c r="J140" s="139">
        <f>VLOOKUP(G140,'5.) LST UR+AR'!$B$16:$D$51,3,0)</f>
        <v>0</v>
      </c>
      <c r="K140" s="105" t="e">
        <f t="shared" si="31"/>
        <v>#DIV/0!</v>
      </c>
      <c r="L140" s="106" t="e">
        <f t="shared" si="32"/>
        <v>#DIV/0!</v>
      </c>
      <c r="M140" s="138">
        <f>'3.a) SVS UR'!$F$75</f>
        <v>0</v>
      </c>
      <c r="N140" s="107" t="e">
        <f t="shared" si="33"/>
        <v>#DIV/0!</v>
      </c>
      <c r="O140" s="101"/>
    </row>
    <row r="141" spans="1:15" ht="17.100000000000001" customHeight="1">
      <c r="A141" s="102" t="s">
        <v>472</v>
      </c>
      <c r="B141" s="101" t="s">
        <v>467</v>
      </c>
      <c r="C141" s="102" t="s">
        <v>15</v>
      </c>
      <c r="D141" s="103">
        <v>10.85</v>
      </c>
      <c r="E141" s="102" t="s">
        <v>181</v>
      </c>
      <c r="F141" s="102">
        <v>6</v>
      </c>
      <c r="G141" s="102" t="str">
        <f t="shared" si="29"/>
        <v>I6</v>
      </c>
      <c r="H141" s="102">
        <f>VLOOKUP(F141,'4.) Faktoren'!$C$73:$D$80,2,0)</f>
        <v>268</v>
      </c>
      <c r="I141" s="104">
        <f t="shared" si="30"/>
        <v>2907.7999999999997</v>
      </c>
      <c r="J141" s="139">
        <f>VLOOKUP(G141,'5.) LST UR+AR'!$B$16:$D$51,3,0)</f>
        <v>0</v>
      </c>
      <c r="K141" s="105" t="e">
        <f t="shared" si="31"/>
        <v>#DIV/0!</v>
      </c>
      <c r="L141" s="106" t="e">
        <f t="shared" si="32"/>
        <v>#DIV/0!</v>
      </c>
      <c r="M141" s="138">
        <f>'3.a) SVS UR'!$F$75</f>
        <v>0</v>
      </c>
      <c r="N141" s="107" t="e">
        <f t="shared" si="33"/>
        <v>#DIV/0!</v>
      </c>
      <c r="O141" s="101"/>
    </row>
    <row r="142" spans="1:15" ht="17.100000000000001" customHeight="1">
      <c r="A142" s="102" t="s">
        <v>473</v>
      </c>
      <c r="B142" s="101" t="s">
        <v>467</v>
      </c>
      <c r="C142" s="102" t="s">
        <v>15</v>
      </c>
      <c r="D142" s="103">
        <v>10.85</v>
      </c>
      <c r="E142" s="102" t="s">
        <v>181</v>
      </c>
      <c r="F142" s="102">
        <v>6</v>
      </c>
      <c r="G142" s="102" t="str">
        <f t="shared" si="29"/>
        <v>I6</v>
      </c>
      <c r="H142" s="102">
        <f>VLOOKUP(F142,'4.) Faktoren'!$C$73:$D$80,2,0)</f>
        <v>268</v>
      </c>
      <c r="I142" s="104">
        <f t="shared" si="30"/>
        <v>2907.7999999999997</v>
      </c>
      <c r="J142" s="139">
        <f>VLOOKUP(G142,'5.) LST UR+AR'!$B$16:$D$51,3,0)</f>
        <v>0</v>
      </c>
      <c r="K142" s="105" t="e">
        <f t="shared" si="31"/>
        <v>#DIV/0!</v>
      </c>
      <c r="L142" s="106" t="e">
        <f t="shared" si="32"/>
        <v>#DIV/0!</v>
      </c>
      <c r="M142" s="138">
        <f>'3.a) SVS UR'!$F$75</f>
        <v>0</v>
      </c>
      <c r="N142" s="107" t="e">
        <f t="shared" si="33"/>
        <v>#DIV/0!</v>
      </c>
      <c r="O142" s="101"/>
    </row>
    <row r="143" spans="1:15" ht="17.100000000000001" customHeight="1">
      <c r="A143" s="102" t="s">
        <v>474</v>
      </c>
      <c r="B143" s="101" t="s">
        <v>390</v>
      </c>
      <c r="C143" s="102" t="s">
        <v>9</v>
      </c>
      <c r="D143" s="103">
        <v>3.88</v>
      </c>
      <c r="E143" s="102" t="s">
        <v>94</v>
      </c>
      <c r="F143" s="102">
        <v>6</v>
      </c>
      <c r="G143" s="102" t="str">
        <f t="shared" si="29"/>
        <v>F6</v>
      </c>
      <c r="H143" s="102">
        <f>VLOOKUP(F143,'4.) Faktoren'!$C$73:$D$80,2,0)</f>
        <v>268</v>
      </c>
      <c r="I143" s="104">
        <f t="shared" si="30"/>
        <v>1039.8399999999999</v>
      </c>
      <c r="J143" s="139">
        <f>VLOOKUP(G143,'5.) LST UR+AR'!$B$16:$D$51,3,0)</f>
        <v>0</v>
      </c>
      <c r="K143" s="105" t="e">
        <f t="shared" si="31"/>
        <v>#DIV/0!</v>
      </c>
      <c r="L143" s="106" t="e">
        <f t="shared" si="32"/>
        <v>#DIV/0!</v>
      </c>
      <c r="M143" s="138">
        <f>'3.a) SVS UR'!$F$75</f>
        <v>0</v>
      </c>
      <c r="N143" s="107" t="e">
        <f t="shared" si="33"/>
        <v>#DIV/0!</v>
      </c>
      <c r="O143" s="101"/>
    </row>
    <row r="144" spans="1:15" ht="17.100000000000001" customHeight="1">
      <c r="A144" s="102" t="s">
        <v>475</v>
      </c>
      <c r="B144" s="101" t="s">
        <v>467</v>
      </c>
      <c r="C144" s="102" t="s">
        <v>15</v>
      </c>
      <c r="D144" s="103">
        <v>10.85</v>
      </c>
      <c r="E144" s="102" t="s">
        <v>181</v>
      </c>
      <c r="F144" s="102">
        <v>6</v>
      </c>
      <c r="G144" s="102" t="str">
        <f t="shared" si="29"/>
        <v>I6</v>
      </c>
      <c r="H144" s="102">
        <f>VLOOKUP(F144,'4.) Faktoren'!$C$73:$D$80,2,0)</f>
        <v>268</v>
      </c>
      <c r="I144" s="104">
        <f t="shared" si="30"/>
        <v>2907.7999999999997</v>
      </c>
      <c r="J144" s="139">
        <f>VLOOKUP(G144,'5.) LST UR+AR'!$B$16:$D$51,3,0)</f>
        <v>0</v>
      </c>
      <c r="K144" s="105" t="e">
        <f t="shared" si="31"/>
        <v>#DIV/0!</v>
      </c>
      <c r="L144" s="106" t="e">
        <f t="shared" si="32"/>
        <v>#DIV/0!</v>
      </c>
      <c r="M144" s="138">
        <f>'3.a) SVS UR'!$F$75</f>
        <v>0</v>
      </c>
      <c r="N144" s="107" t="e">
        <f t="shared" si="33"/>
        <v>#DIV/0!</v>
      </c>
      <c r="O144" s="101"/>
    </row>
    <row r="145" spans="1:15" ht="17.100000000000001" customHeight="1">
      <c r="A145" s="102" t="s">
        <v>476</v>
      </c>
      <c r="B145" s="101" t="s">
        <v>477</v>
      </c>
      <c r="C145" s="102" t="s">
        <v>15</v>
      </c>
      <c r="D145" s="103">
        <v>10.85</v>
      </c>
      <c r="E145" s="102" t="s">
        <v>181</v>
      </c>
      <c r="F145" s="102">
        <v>6</v>
      </c>
      <c r="G145" s="102" t="str">
        <f t="shared" si="29"/>
        <v>I6</v>
      </c>
      <c r="H145" s="102">
        <f>VLOOKUP(F145,'4.) Faktoren'!$C$73:$D$80,2,0)</f>
        <v>268</v>
      </c>
      <c r="I145" s="104">
        <f t="shared" si="30"/>
        <v>2907.7999999999997</v>
      </c>
      <c r="J145" s="139">
        <f>VLOOKUP(G145,'5.) LST UR+AR'!$B$16:$D$51,3,0)</f>
        <v>0</v>
      </c>
      <c r="K145" s="105" t="e">
        <f t="shared" si="31"/>
        <v>#DIV/0!</v>
      </c>
      <c r="L145" s="106" t="e">
        <f t="shared" si="32"/>
        <v>#DIV/0!</v>
      </c>
      <c r="M145" s="138">
        <f>'3.a) SVS UR'!$F$75</f>
        <v>0</v>
      </c>
      <c r="N145" s="107" t="e">
        <f t="shared" si="33"/>
        <v>#DIV/0!</v>
      </c>
      <c r="O145" s="101"/>
    </row>
    <row r="146" spans="1:15" ht="17.100000000000001" customHeight="1">
      <c r="A146" s="102" t="s">
        <v>478</v>
      </c>
      <c r="B146" s="101" t="s">
        <v>390</v>
      </c>
      <c r="C146" s="102" t="s">
        <v>9</v>
      </c>
      <c r="D146" s="103">
        <v>3.88</v>
      </c>
      <c r="E146" s="102" t="s">
        <v>94</v>
      </c>
      <c r="F146" s="102">
        <v>6</v>
      </c>
      <c r="G146" s="102" t="str">
        <f t="shared" si="29"/>
        <v>F6</v>
      </c>
      <c r="H146" s="102">
        <f>VLOOKUP(F146,'4.) Faktoren'!$C$73:$D$80,2,0)</f>
        <v>268</v>
      </c>
      <c r="I146" s="104">
        <f t="shared" si="30"/>
        <v>1039.8399999999999</v>
      </c>
      <c r="J146" s="139">
        <f>VLOOKUP(G146,'5.) LST UR+AR'!$B$16:$D$51,3,0)</f>
        <v>0</v>
      </c>
      <c r="K146" s="105" t="e">
        <f t="shared" si="31"/>
        <v>#DIV/0!</v>
      </c>
      <c r="L146" s="106" t="e">
        <f t="shared" si="32"/>
        <v>#DIV/0!</v>
      </c>
      <c r="M146" s="138">
        <f>'3.a) SVS UR'!$F$75</f>
        <v>0</v>
      </c>
      <c r="N146" s="107" t="e">
        <f t="shared" si="33"/>
        <v>#DIV/0!</v>
      </c>
      <c r="O146" s="101"/>
    </row>
    <row r="147" spans="1:15" ht="17.100000000000001" customHeight="1">
      <c r="A147" s="102" t="s">
        <v>479</v>
      </c>
      <c r="B147" s="101" t="s">
        <v>371</v>
      </c>
      <c r="C147" s="102" t="s">
        <v>15</v>
      </c>
      <c r="D147" s="103">
        <v>10.85</v>
      </c>
      <c r="E147" s="102" t="s">
        <v>181</v>
      </c>
      <c r="F147" s="102">
        <v>6</v>
      </c>
      <c r="G147" s="102" t="str">
        <f t="shared" si="29"/>
        <v>I6</v>
      </c>
      <c r="H147" s="102">
        <f>VLOOKUP(F147,'4.) Faktoren'!$C$73:$D$80,2,0)</f>
        <v>268</v>
      </c>
      <c r="I147" s="104">
        <f t="shared" si="30"/>
        <v>2907.7999999999997</v>
      </c>
      <c r="J147" s="139">
        <f>VLOOKUP(G147,'5.) LST UR+AR'!$B$16:$D$51,3,0)</f>
        <v>0</v>
      </c>
      <c r="K147" s="105" t="e">
        <f t="shared" si="31"/>
        <v>#DIV/0!</v>
      </c>
      <c r="L147" s="106" t="e">
        <f t="shared" si="32"/>
        <v>#DIV/0!</v>
      </c>
      <c r="M147" s="138">
        <f>'3.a) SVS UR'!$F$75</f>
        <v>0</v>
      </c>
      <c r="N147" s="107" t="e">
        <f t="shared" si="33"/>
        <v>#DIV/0!</v>
      </c>
      <c r="O147" s="101"/>
    </row>
    <row r="148" spans="1:15" ht="17.100000000000001" customHeight="1">
      <c r="A148" s="102" t="s">
        <v>480</v>
      </c>
      <c r="B148" s="101" t="s">
        <v>379</v>
      </c>
      <c r="C148" s="102" t="s">
        <v>15</v>
      </c>
      <c r="D148" s="103">
        <v>13.36</v>
      </c>
      <c r="E148" s="102" t="s">
        <v>181</v>
      </c>
      <c r="F148" s="102">
        <v>6</v>
      </c>
      <c r="G148" s="102" t="str">
        <f t="shared" ref="G148:G173" si="34">IF(F148="k. R.",E148,CONCATENATE(E148,F148))</f>
        <v>I6</v>
      </c>
      <c r="H148" s="102">
        <f>VLOOKUP(F148,'4.) Faktoren'!$C$73:$D$80,2,0)</f>
        <v>268</v>
      </c>
      <c r="I148" s="104">
        <f t="shared" ref="I148:I173" si="35">D148*H148</f>
        <v>3580.48</v>
      </c>
      <c r="J148" s="139">
        <f>VLOOKUP(G148,'5.) LST UR+AR'!$B$16:$D$51,3,0)</f>
        <v>0</v>
      </c>
      <c r="K148" s="105" t="e">
        <f t="shared" ref="K148:K173" si="36">I148/J148</f>
        <v>#DIV/0!</v>
      </c>
      <c r="L148" s="106" t="e">
        <f t="shared" ref="L148:L173" si="37">K148/12</f>
        <v>#DIV/0!</v>
      </c>
      <c r="M148" s="138">
        <f>'3.a) SVS UR'!$F$75</f>
        <v>0</v>
      </c>
      <c r="N148" s="107" t="e">
        <f t="shared" ref="N148:N173" si="38">L148*M148</f>
        <v>#DIV/0!</v>
      </c>
      <c r="O148" s="101"/>
    </row>
    <row r="149" spans="1:15" ht="17.100000000000001" customHeight="1">
      <c r="A149" s="102" t="s">
        <v>481</v>
      </c>
      <c r="B149" s="101" t="s">
        <v>390</v>
      </c>
      <c r="C149" s="102" t="s">
        <v>9</v>
      </c>
      <c r="D149" s="103">
        <v>3.88</v>
      </c>
      <c r="E149" s="102" t="s">
        <v>94</v>
      </c>
      <c r="F149" s="102">
        <v>6</v>
      </c>
      <c r="G149" s="102" t="str">
        <f t="shared" si="34"/>
        <v>F6</v>
      </c>
      <c r="H149" s="102">
        <f>VLOOKUP(F149,'4.) Faktoren'!$C$73:$D$80,2,0)</f>
        <v>268</v>
      </c>
      <c r="I149" s="104">
        <f t="shared" si="35"/>
        <v>1039.8399999999999</v>
      </c>
      <c r="J149" s="139">
        <f>VLOOKUP(G149,'5.) LST UR+AR'!$B$16:$D$51,3,0)</f>
        <v>0</v>
      </c>
      <c r="K149" s="105" t="e">
        <f t="shared" si="36"/>
        <v>#DIV/0!</v>
      </c>
      <c r="L149" s="106" t="e">
        <f t="shared" si="37"/>
        <v>#DIV/0!</v>
      </c>
      <c r="M149" s="138">
        <f>'3.a) SVS UR'!$F$75</f>
        <v>0</v>
      </c>
      <c r="N149" s="107" t="e">
        <f t="shared" si="38"/>
        <v>#DIV/0!</v>
      </c>
      <c r="O149" s="101"/>
    </row>
    <row r="150" spans="1:15" ht="17.100000000000001" customHeight="1">
      <c r="A150" s="102" t="s">
        <v>482</v>
      </c>
      <c r="B150" s="101" t="s">
        <v>273</v>
      </c>
      <c r="C150" s="102" t="s">
        <v>15</v>
      </c>
      <c r="D150" s="103">
        <v>55.7</v>
      </c>
      <c r="E150" s="102" t="s">
        <v>12</v>
      </c>
      <c r="F150" s="102">
        <v>6</v>
      </c>
      <c r="G150" s="102" t="str">
        <f t="shared" si="34"/>
        <v>H6</v>
      </c>
      <c r="H150" s="102">
        <f>VLOOKUP(F150,'4.) Faktoren'!$C$73:$D$80,2,0)</f>
        <v>268</v>
      </c>
      <c r="I150" s="104">
        <f t="shared" si="35"/>
        <v>14927.6</v>
      </c>
      <c r="J150" s="139">
        <f>VLOOKUP(G150,'5.) LST UR+AR'!$B$16:$D$51,3,0)</f>
        <v>0</v>
      </c>
      <c r="K150" s="105" t="e">
        <f t="shared" si="36"/>
        <v>#DIV/0!</v>
      </c>
      <c r="L150" s="106" t="e">
        <f t="shared" si="37"/>
        <v>#DIV/0!</v>
      </c>
      <c r="M150" s="138">
        <f>'3.a) SVS UR'!$F$75</f>
        <v>0</v>
      </c>
      <c r="N150" s="107" t="e">
        <f t="shared" si="38"/>
        <v>#DIV/0!</v>
      </c>
      <c r="O150" s="101"/>
    </row>
    <row r="151" spans="1:15" ht="17.100000000000001" customHeight="1">
      <c r="A151" s="102" t="s">
        <v>483</v>
      </c>
      <c r="B151" s="101" t="s">
        <v>463</v>
      </c>
      <c r="C151" s="102" t="s">
        <v>15</v>
      </c>
      <c r="D151" s="103">
        <v>55.16</v>
      </c>
      <c r="E151" s="102" t="s">
        <v>12</v>
      </c>
      <c r="F151" s="102">
        <v>6</v>
      </c>
      <c r="G151" s="102" t="str">
        <f t="shared" si="34"/>
        <v>H6</v>
      </c>
      <c r="H151" s="102">
        <f>VLOOKUP(F151,'4.) Faktoren'!$C$73:$D$80,2,0)</f>
        <v>268</v>
      </c>
      <c r="I151" s="104">
        <f t="shared" si="35"/>
        <v>14782.88</v>
      </c>
      <c r="J151" s="139">
        <f>VLOOKUP(G151,'5.) LST UR+AR'!$B$16:$D$51,3,0)</f>
        <v>0</v>
      </c>
      <c r="K151" s="105" t="e">
        <f t="shared" si="36"/>
        <v>#DIV/0!</v>
      </c>
      <c r="L151" s="106" t="e">
        <f t="shared" si="37"/>
        <v>#DIV/0!</v>
      </c>
      <c r="M151" s="138">
        <f>'3.a) SVS UR'!$F$75</f>
        <v>0</v>
      </c>
      <c r="N151" s="107" t="e">
        <f t="shared" si="38"/>
        <v>#DIV/0!</v>
      </c>
      <c r="O151" s="101"/>
    </row>
    <row r="152" spans="1:15" ht="17.100000000000001" customHeight="1">
      <c r="A152" s="102" t="s">
        <v>484</v>
      </c>
      <c r="B152" s="101" t="s">
        <v>485</v>
      </c>
      <c r="C152" s="102" t="s">
        <v>15</v>
      </c>
      <c r="D152" s="103">
        <v>22.19</v>
      </c>
      <c r="E152" s="102" t="s">
        <v>181</v>
      </c>
      <c r="F152" s="102">
        <v>6</v>
      </c>
      <c r="G152" s="102" t="str">
        <f t="shared" si="34"/>
        <v>I6</v>
      </c>
      <c r="H152" s="102">
        <f>VLOOKUP(F152,'4.) Faktoren'!$C$73:$D$80,2,0)</f>
        <v>268</v>
      </c>
      <c r="I152" s="104">
        <f t="shared" si="35"/>
        <v>5946.92</v>
      </c>
      <c r="J152" s="139">
        <f>VLOOKUP(G152,'5.) LST UR+AR'!$B$16:$D$51,3,0)</f>
        <v>0</v>
      </c>
      <c r="K152" s="105" t="e">
        <f t="shared" si="36"/>
        <v>#DIV/0!</v>
      </c>
      <c r="L152" s="106" t="e">
        <f t="shared" si="37"/>
        <v>#DIV/0!</v>
      </c>
      <c r="M152" s="138">
        <f>'3.a) SVS UR'!$F$75</f>
        <v>0</v>
      </c>
      <c r="N152" s="107" t="e">
        <f t="shared" si="38"/>
        <v>#DIV/0!</v>
      </c>
      <c r="O152" s="101"/>
    </row>
    <row r="153" spans="1:15" ht="17.100000000000001" customHeight="1">
      <c r="A153" s="102" t="s">
        <v>486</v>
      </c>
      <c r="B153" s="101" t="s">
        <v>386</v>
      </c>
      <c r="C153" s="102" t="s">
        <v>15</v>
      </c>
      <c r="D153" s="103">
        <v>10.82</v>
      </c>
      <c r="E153" s="102" t="s">
        <v>93</v>
      </c>
      <c r="F153" s="102" t="s">
        <v>84</v>
      </c>
      <c r="G153" s="102" t="str">
        <f t="shared" si="34"/>
        <v>D</v>
      </c>
      <c r="H153" s="102"/>
      <c r="I153" s="102"/>
      <c r="J153" s="102"/>
      <c r="K153" s="102"/>
      <c r="L153" s="102"/>
      <c r="M153" s="102"/>
      <c r="N153" s="102"/>
      <c r="O153" s="101"/>
    </row>
    <row r="154" spans="1:15" ht="17.100000000000001" customHeight="1">
      <c r="A154" s="102" t="s">
        <v>487</v>
      </c>
      <c r="B154" s="101" t="s">
        <v>355</v>
      </c>
      <c r="C154" s="102" t="s">
        <v>15</v>
      </c>
      <c r="D154" s="103">
        <v>4.2699999999999996</v>
      </c>
      <c r="E154" s="102" t="s">
        <v>95</v>
      </c>
      <c r="F154" s="102">
        <v>6</v>
      </c>
      <c r="G154" s="102" t="str">
        <f t="shared" si="34"/>
        <v>G6</v>
      </c>
      <c r="H154" s="102">
        <f>VLOOKUP(F154,'4.) Faktoren'!$C$73:$D$80,2,0)</f>
        <v>268</v>
      </c>
      <c r="I154" s="104">
        <f t="shared" si="35"/>
        <v>1144.3599999999999</v>
      </c>
      <c r="J154" s="139">
        <f>VLOOKUP(G154,'5.) LST UR+AR'!$B$16:$D$51,3,0)</f>
        <v>0</v>
      </c>
      <c r="K154" s="105" t="e">
        <f t="shared" si="36"/>
        <v>#DIV/0!</v>
      </c>
      <c r="L154" s="106" t="e">
        <f t="shared" si="37"/>
        <v>#DIV/0!</v>
      </c>
      <c r="M154" s="138">
        <f>'3.a) SVS UR'!$F$75</f>
        <v>0</v>
      </c>
      <c r="N154" s="107" t="e">
        <f t="shared" si="38"/>
        <v>#DIV/0!</v>
      </c>
      <c r="O154" s="101"/>
    </row>
    <row r="155" spans="1:15" ht="17.100000000000001" customHeight="1">
      <c r="A155" s="102" t="s">
        <v>488</v>
      </c>
      <c r="B155" s="101" t="s">
        <v>485</v>
      </c>
      <c r="C155" s="102" t="s">
        <v>15</v>
      </c>
      <c r="D155" s="103">
        <v>23.93</v>
      </c>
      <c r="E155" s="102" t="s">
        <v>181</v>
      </c>
      <c r="F155" s="102">
        <v>6</v>
      </c>
      <c r="G155" s="102" t="str">
        <f t="shared" si="34"/>
        <v>I6</v>
      </c>
      <c r="H155" s="102">
        <f>VLOOKUP(F155,'4.) Faktoren'!$C$73:$D$80,2,0)</f>
        <v>268</v>
      </c>
      <c r="I155" s="104">
        <f t="shared" si="35"/>
        <v>6413.24</v>
      </c>
      <c r="J155" s="139">
        <f>VLOOKUP(G155,'5.) LST UR+AR'!$B$16:$D$51,3,0)</f>
        <v>0</v>
      </c>
      <c r="K155" s="105" t="e">
        <f t="shared" si="36"/>
        <v>#DIV/0!</v>
      </c>
      <c r="L155" s="106" t="e">
        <f t="shared" si="37"/>
        <v>#DIV/0!</v>
      </c>
      <c r="M155" s="138">
        <f>'3.a) SVS UR'!$F$75</f>
        <v>0</v>
      </c>
      <c r="N155" s="107" t="e">
        <f t="shared" si="38"/>
        <v>#DIV/0!</v>
      </c>
      <c r="O155" s="101"/>
    </row>
    <row r="156" spans="1:15" ht="17.100000000000001" customHeight="1">
      <c r="A156" s="102" t="s">
        <v>489</v>
      </c>
      <c r="B156" s="101" t="s">
        <v>390</v>
      </c>
      <c r="C156" s="102" t="s">
        <v>9</v>
      </c>
      <c r="D156" s="103">
        <v>8.01</v>
      </c>
      <c r="E156" s="102" t="s">
        <v>94</v>
      </c>
      <c r="F156" s="102">
        <v>6</v>
      </c>
      <c r="G156" s="102" t="str">
        <f t="shared" si="34"/>
        <v>F6</v>
      </c>
      <c r="H156" s="102">
        <f>VLOOKUP(F156,'4.) Faktoren'!$C$73:$D$80,2,0)</f>
        <v>268</v>
      </c>
      <c r="I156" s="104">
        <f t="shared" si="35"/>
        <v>2146.6799999999998</v>
      </c>
      <c r="J156" s="139">
        <f>VLOOKUP(G156,'5.) LST UR+AR'!$B$16:$D$51,3,0)</f>
        <v>0</v>
      </c>
      <c r="K156" s="105" t="e">
        <f t="shared" si="36"/>
        <v>#DIV/0!</v>
      </c>
      <c r="L156" s="106" t="e">
        <f t="shared" si="37"/>
        <v>#DIV/0!</v>
      </c>
      <c r="M156" s="138">
        <f>'3.a) SVS UR'!$F$75</f>
        <v>0</v>
      </c>
      <c r="N156" s="107" t="e">
        <f t="shared" si="38"/>
        <v>#DIV/0!</v>
      </c>
      <c r="O156" s="101"/>
    </row>
    <row r="157" spans="1:15" ht="17.100000000000001" customHeight="1">
      <c r="A157" s="102" t="s">
        <v>490</v>
      </c>
      <c r="B157" s="101" t="s">
        <v>355</v>
      </c>
      <c r="C157" s="102" t="s">
        <v>15</v>
      </c>
      <c r="D157" s="103">
        <v>4.49</v>
      </c>
      <c r="E157" s="102" t="s">
        <v>95</v>
      </c>
      <c r="F157" s="102">
        <v>6</v>
      </c>
      <c r="G157" s="102" t="str">
        <f t="shared" si="34"/>
        <v>G6</v>
      </c>
      <c r="H157" s="102">
        <f>VLOOKUP(F157,'4.) Faktoren'!$C$73:$D$80,2,0)</f>
        <v>268</v>
      </c>
      <c r="I157" s="104">
        <f t="shared" si="35"/>
        <v>1203.3200000000002</v>
      </c>
      <c r="J157" s="139">
        <f>VLOOKUP(G157,'5.) LST UR+AR'!$B$16:$D$51,3,0)</f>
        <v>0</v>
      </c>
      <c r="K157" s="105" t="e">
        <f t="shared" si="36"/>
        <v>#DIV/0!</v>
      </c>
      <c r="L157" s="106" t="e">
        <f t="shared" si="37"/>
        <v>#DIV/0!</v>
      </c>
      <c r="M157" s="138">
        <f>'3.a) SVS UR'!$F$75</f>
        <v>0</v>
      </c>
      <c r="N157" s="107" t="e">
        <f t="shared" si="38"/>
        <v>#DIV/0!</v>
      </c>
      <c r="O157" s="101"/>
    </row>
    <row r="158" spans="1:15" ht="17.100000000000001" customHeight="1">
      <c r="A158" s="102" t="s">
        <v>491</v>
      </c>
      <c r="B158" s="101" t="s">
        <v>492</v>
      </c>
      <c r="C158" s="102" t="s">
        <v>15</v>
      </c>
      <c r="D158" s="103">
        <v>19.48</v>
      </c>
      <c r="E158" s="102" t="s">
        <v>181</v>
      </c>
      <c r="F158" s="102">
        <v>6</v>
      </c>
      <c r="G158" s="102" t="str">
        <f t="shared" si="34"/>
        <v>I6</v>
      </c>
      <c r="H158" s="102">
        <f>VLOOKUP(F158,'4.) Faktoren'!$C$73:$D$80,2,0)</f>
        <v>268</v>
      </c>
      <c r="I158" s="104">
        <f t="shared" si="35"/>
        <v>5220.6400000000003</v>
      </c>
      <c r="J158" s="139">
        <f>VLOOKUP(G158,'5.) LST UR+AR'!$B$16:$D$51,3,0)</f>
        <v>0</v>
      </c>
      <c r="K158" s="105" t="e">
        <f t="shared" si="36"/>
        <v>#DIV/0!</v>
      </c>
      <c r="L158" s="106" t="e">
        <f t="shared" si="37"/>
        <v>#DIV/0!</v>
      </c>
      <c r="M158" s="138">
        <f>'3.a) SVS UR'!$F$75</f>
        <v>0</v>
      </c>
      <c r="N158" s="107" t="e">
        <f t="shared" si="38"/>
        <v>#DIV/0!</v>
      </c>
      <c r="O158" s="101"/>
    </row>
    <row r="159" spans="1:15" ht="17.100000000000001" customHeight="1">
      <c r="A159" s="102" t="s">
        <v>493</v>
      </c>
      <c r="B159" s="101" t="s">
        <v>390</v>
      </c>
      <c r="C159" s="102" t="s">
        <v>9</v>
      </c>
      <c r="D159" s="103">
        <v>8.01</v>
      </c>
      <c r="E159" s="102" t="s">
        <v>94</v>
      </c>
      <c r="F159" s="102">
        <v>6</v>
      </c>
      <c r="G159" s="102" t="str">
        <f t="shared" si="34"/>
        <v>F6</v>
      </c>
      <c r="H159" s="102">
        <f>VLOOKUP(F159,'4.) Faktoren'!$C$73:$D$80,2,0)</f>
        <v>268</v>
      </c>
      <c r="I159" s="104">
        <f t="shared" si="35"/>
        <v>2146.6799999999998</v>
      </c>
      <c r="J159" s="139">
        <f>VLOOKUP(G159,'5.) LST UR+AR'!$B$16:$D$51,3,0)</f>
        <v>0</v>
      </c>
      <c r="K159" s="105" t="e">
        <f t="shared" si="36"/>
        <v>#DIV/0!</v>
      </c>
      <c r="L159" s="106" t="e">
        <f t="shared" si="37"/>
        <v>#DIV/0!</v>
      </c>
      <c r="M159" s="138">
        <f>'3.a) SVS UR'!$F$75</f>
        <v>0</v>
      </c>
      <c r="N159" s="107" t="e">
        <f t="shared" si="38"/>
        <v>#DIV/0!</v>
      </c>
      <c r="O159" s="101"/>
    </row>
    <row r="160" spans="1:15" ht="17.100000000000001" customHeight="1">
      <c r="A160" s="102" t="s">
        <v>494</v>
      </c>
      <c r="B160" s="101" t="s">
        <v>495</v>
      </c>
      <c r="C160" s="102" t="s">
        <v>15</v>
      </c>
      <c r="D160" s="103">
        <v>15.44</v>
      </c>
      <c r="E160" s="102" t="s">
        <v>181</v>
      </c>
      <c r="F160" s="102">
        <v>6</v>
      </c>
      <c r="G160" s="102" t="str">
        <f t="shared" si="34"/>
        <v>I6</v>
      </c>
      <c r="H160" s="102">
        <f>VLOOKUP(F160,'4.) Faktoren'!$C$73:$D$80,2,0)</f>
        <v>268</v>
      </c>
      <c r="I160" s="104">
        <f t="shared" si="35"/>
        <v>4137.92</v>
      </c>
      <c r="J160" s="139">
        <f>VLOOKUP(G160,'5.) LST UR+AR'!$B$16:$D$51,3,0)</f>
        <v>0</v>
      </c>
      <c r="K160" s="105" t="e">
        <f t="shared" si="36"/>
        <v>#DIV/0!</v>
      </c>
      <c r="L160" s="106" t="e">
        <f t="shared" si="37"/>
        <v>#DIV/0!</v>
      </c>
      <c r="M160" s="138">
        <f>'3.a) SVS UR'!$F$75</f>
        <v>0</v>
      </c>
      <c r="N160" s="107" t="e">
        <f t="shared" si="38"/>
        <v>#DIV/0!</v>
      </c>
      <c r="O160" s="101"/>
    </row>
    <row r="161" spans="1:15" ht="17.100000000000001" customHeight="1">
      <c r="A161" s="102" t="s">
        <v>496</v>
      </c>
      <c r="B161" s="101" t="s">
        <v>497</v>
      </c>
      <c r="C161" s="102" t="s">
        <v>15</v>
      </c>
      <c r="D161" s="103">
        <v>14.62</v>
      </c>
      <c r="E161" s="102" t="s">
        <v>92</v>
      </c>
      <c r="F161" s="102">
        <v>2</v>
      </c>
      <c r="G161" s="102" t="str">
        <f t="shared" si="34"/>
        <v>C2</v>
      </c>
      <c r="H161" s="102">
        <f>VLOOKUP(F161,'4.) Faktoren'!$C$73:$D$80,2,0)</f>
        <v>92</v>
      </c>
      <c r="I161" s="104">
        <f t="shared" si="35"/>
        <v>1345.04</v>
      </c>
      <c r="J161" s="139">
        <f>VLOOKUP(G161,'5.) LST UR+AR'!$B$16:$D$51,3,0)</f>
        <v>0</v>
      </c>
      <c r="K161" s="105" t="e">
        <f t="shared" si="36"/>
        <v>#DIV/0!</v>
      </c>
      <c r="L161" s="106" t="e">
        <f t="shared" si="37"/>
        <v>#DIV/0!</v>
      </c>
      <c r="M161" s="138">
        <f>'3.a) SVS UR'!$F$75</f>
        <v>0</v>
      </c>
      <c r="N161" s="107" t="e">
        <f t="shared" si="38"/>
        <v>#DIV/0!</v>
      </c>
      <c r="O161" s="101"/>
    </row>
    <row r="162" spans="1:15" ht="17.100000000000001" customHeight="1">
      <c r="A162" s="102" t="s">
        <v>498</v>
      </c>
      <c r="B162" s="101" t="s">
        <v>499</v>
      </c>
      <c r="C162" s="102" t="s">
        <v>15</v>
      </c>
      <c r="D162" s="103">
        <v>26.78</v>
      </c>
      <c r="E162" s="102" t="s">
        <v>92</v>
      </c>
      <c r="F162" s="102">
        <v>2</v>
      </c>
      <c r="G162" s="102" t="str">
        <f t="shared" si="34"/>
        <v>C2</v>
      </c>
      <c r="H162" s="102">
        <f>VLOOKUP(F162,'4.) Faktoren'!$C$73:$D$80,2,0)</f>
        <v>92</v>
      </c>
      <c r="I162" s="104">
        <f t="shared" si="35"/>
        <v>2463.7600000000002</v>
      </c>
      <c r="J162" s="139">
        <f>VLOOKUP(G162,'5.) LST UR+AR'!$B$16:$D$51,3,0)</f>
        <v>0</v>
      </c>
      <c r="K162" s="105" t="e">
        <f t="shared" si="36"/>
        <v>#DIV/0!</v>
      </c>
      <c r="L162" s="106" t="e">
        <f t="shared" si="37"/>
        <v>#DIV/0!</v>
      </c>
      <c r="M162" s="138">
        <f>'3.a) SVS UR'!$F$75</f>
        <v>0</v>
      </c>
      <c r="N162" s="107" t="e">
        <f t="shared" si="38"/>
        <v>#DIV/0!</v>
      </c>
      <c r="O162" s="101"/>
    </row>
    <row r="163" spans="1:15" ht="17.100000000000001" customHeight="1">
      <c r="A163" s="102" t="s">
        <v>500</v>
      </c>
      <c r="B163" s="101" t="s">
        <v>501</v>
      </c>
      <c r="C163" s="102" t="s">
        <v>15</v>
      </c>
      <c r="D163" s="103">
        <v>11.59</v>
      </c>
      <c r="E163" s="102" t="s">
        <v>92</v>
      </c>
      <c r="F163" s="102">
        <v>2</v>
      </c>
      <c r="G163" s="102" t="str">
        <f t="shared" si="34"/>
        <v>C2</v>
      </c>
      <c r="H163" s="102">
        <f>VLOOKUP(F163,'4.) Faktoren'!$C$73:$D$80,2,0)</f>
        <v>92</v>
      </c>
      <c r="I163" s="104">
        <f t="shared" si="35"/>
        <v>1066.28</v>
      </c>
      <c r="J163" s="139">
        <f>VLOOKUP(G163,'5.) LST UR+AR'!$B$16:$D$51,3,0)</f>
        <v>0</v>
      </c>
      <c r="K163" s="105" t="e">
        <f t="shared" si="36"/>
        <v>#DIV/0!</v>
      </c>
      <c r="L163" s="106" t="e">
        <f t="shared" si="37"/>
        <v>#DIV/0!</v>
      </c>
      <c r="M163" s="138">
        <f>'3.a) SVS UR'!$F$75</f>
        <v>0</v>
      </c>
      <c r="N163" s="107" t="e">
        <f t="shared" si="38"/>
        <v>#DIV/0!</v>
      </c>
      <c r="O163" s="101"/>
    </row>
    <row r="164" spans="1:15" ht="17.100000000000001" customHeight="1">
      <c r="A164" s="102" t="s">
        <v>502</v>
      </c>
      <c r="B164" s="101" t="s">
        <v>503</v>
      </c>
      <c r="C164" s="102" t="s">
        <v>15</v>
      </c>
      <c r="D164" s="103">
        <v>10.59</v>
      </c>
      <c r="E164" s="102" t="s">
        <v>92</v>
      </c>
      <c r="F164" s="102">
        <v>2</v>
      </c>
      <c r="G164" s="102" t="str">
        <f t="shared" si="34"/>
        <v>C2</v>
      </c>
      <c r="H164" s="102">
        <f>VLOOKUP(F164,'4.) Faktoren'!$C$73:$D$80,2,0)</f>
        <v>92</v>
      </c>
      <c r="I164" s="104">
        <f t="shared" si="35"/>
        <v>974.28</v>
      </c>
      <c r="J164" s="139">
        <f>VLOOKUP(G164,'5.) LST UR+AR'!$B$16:$D$51,3,0)</f>
        <v>0</v>
      </c>
      <c r="K164" s="105" t="e">
        <f t="shared" si="36"/>
        <v>#DIV/0!</v>
      </c>
      <c r="L164" s="106" t="e">
        <f t="shared" si="37"/>
        <v>#DIV/0!</v>
      </c>
      <c r="M164" s="138">
        <f>'3.a) SVS UR'!$F$75</f>
        <v>0</v>
      </c>
      <c r="N164" s="107" t="e">
        <f t="shared" si="38"/>
        <v>#DIV/0!</v>
      </c>
      <c r="O164" s="101"/>
    </row>
    <row r="165" spans="1:15" ht="17.100000000000001" customHeight="1">
      <c r="A165" s="102" t="s">
        <v>504</v>
      </c>
      <c r="B165" s="101" t="s">
        <v>505</v>
      </c>
      <c r="C165" s="102" t="s">
        <v>15</v>
      </c>
      <c r="D165" s="103">
        <v>10.84</v>
      </c>
      <c r="E165" s="102" t="s">
        <v>92</v>
      </c>
      <c r="F165" s="102">
        <v>2</v>
      </c>
      <c r="G165" s="102" t="str">
        <f t="shared" si="34"/>
        <v>C2</v>
      </c>
      <c r="H165" s="102">
        <f>VLOOKUP(F165,'4.) Faktoren'!$C$73:$D$80,2,0)</f>
        <v>92</v>
      </c>
      <c r="I165" s="104">
        <f t="shared" si="35"/>
        <v>997.28</v>
      </c>
      <c r="J165" s="139">
        <f>VLOOKUP(G165,'5.) LST UR+AR'!$B$16:$D$51,3,0)</f>
        <v>0</v>
      </c>
      <c r="K165" s="105" t="e">
        <f t="shared" si="36"/>
        <v>#DIV/0!</v>
      </c>
      <c r="L165" s="106" t="e">
        <f t="shared" si="37"/>
        <v>#DIV/0!</v>
      </c>
      <c r="M165" s="138">
        <f>'3.a) SVS UR'!$F$75</f>
        <v>0</v>
      </c>
      <c r="N165" s="107" t="e">
        <f t="shared" si="38"/>
        <v>#DIV/0!</v>
      </c>
      <c r="O165" s="101"/>
    </row>
    <row r="166" spans="1:15" ht="17.100000000000001" customHeight="1">
      <c r="A166" s="102" t="s">
        <v>506</v>
      </c>
      <c r="B166" s="101" t="s">
        <v>310</v>
      </c>
      <c r="C166" s="102" t="s">
        <v>9</v>
      </c>
      <c r="D166" s="103">
        <v>13.9</v>
      </c>
      <c r="E166" s="102" t="s">
        <v>94</v>
      </c>
      <c r="F166" s="102">
        <v>6</v>
      </c>
      <c r="G166" s="102" t="str">
        <f t="shared" si="34"/>
        <v>F6</v>
      </c>
      <c r="H166" s="102">
        <f>VLOOKUP(F166,'4.) Faktoren'!$C$73:$D$80,2,0)</f>
        <v>268</v>
      </c>
      <c r="I166" s="104">
        <f t="shared" si="35"/>
        <v>3725.2000000000003</v>
      </c>
      <c r="J166" s="139">
        <f>VLOOKUP(G166,'5.) LST UR+AR'!$B$16:$D$51,3,0)</f>
        <v>0</v>
      </c>
      <c r="K166" s="105" t="e">
        <f t="shared" si="36"/>
        <v>#DIV/0!</v>
      </c>
      <c r="L166" s="106" t="e">
        <f t="shared" si="37"/>
        <v>#DIV/0!</v>
      </c>
      <c r="M166" s="138">
        <f>'3.a) SVS UR'!$F$75</f>
        <v>0</v>
      </c>
      <c r="N166" s="107" t="e">
        <f t="shared" si="38"/>
        <v>#DIV/0!</v>
      </c>
      <c r="O166" s="101"/>
    </row>
    <row r="167" spans="1:15" ht="17.100000000000001" customHeight="1">
      <c r="A167" s="102" t="s">
        <v>507</v>
      </c>
      <c r="B167" s="101" t="s">
        <v>312</v>
      </c>
      <c r="C167" s="102" t="s">
        <v>9</v>
      </c>
      <c r="D167" s="103">
        <v>9.7899999999999991</v>
      </c>
      <c r="E167" s="102" t="s">
        <v>94</v>
      </c>
      <c r="F167" s="102">
        <v>6</v>
      </c>
      <c r="G167" s="102" t="str">
        <f t="shared" si="34"/>
        <v>F6</v>
      </c>
      <c r="H167" s="102">
        <f>VLOOKUP(F167,'4.) Faktoren'!$C$73:$D$80,2,0)</f>
        <v>268</v>
      </c>
      <c r="I167" s="104">
        <f t="shared" si="35"/>
        <v>2623.72</v>
      </c>
      <c r="J167" s="139">
        <f>VLOOKUP(G167,'5.) LST UR+AR'!$B$16:$D$51,3,0)</f>
        <v>0</v>
      </c>
      <c r="K167" s="105" t="e">
        <f t="shared" si="36"/>
        <v>#DIV/0!</v>
      </c>
      <c r="L167" s="106" t="e">
        <f t="shared" si="37"/>
        <v>#DIV/0!</v>
      </c>
      <c r="M167" s="138">
        <f>'3.a) SVS UR'!$F$75</f>
        <v>0</v>
      </c>
      <c r="N167" s="107" t="e">
        <f t="shared" si="38"/>
        <v>#DIV/0!</v>
      </c>
      <c r="O167" s="101"/>
    </row>
    <row r="168" spans="1:15" ht="17.100000000000001" customHeight="1">
      <c r="A168" s="102" t="s">
        <v>508</v>
      </c>
      <c r="B168" s="101" t="s">
        <v>408</v>
      </c>
      <c r="C168" s="102" t="s">
        <v>9</v>
      </c>
      <c r="D168" s="103">
        <v>4.0199999999999996</v>
      </c>
      <c r="E168" s="102" t="s">
        <v>353</v>
      </c>
      <c r="F168" s="102">
        <v>1</v>
      </c>
      <c r="G168" s="102" t="str">
        <f t="shared" si="34"/>
        <v>Z1</v>
      </c>
      <c r="H168" s="102"/>
      <c r="I168" s="102"/>
      <c r="J168" s="102"/>
      <c r="K168" s="102"/>
      <c r="L168" s="102"/>
      <c r="M168" s="102"/>
      <c r="N168" s="102"/>
      <c r="O168" s="101" t="s">
        <v>841</v>
      </c>
    </row>
    <row r="169" spans="1:15" ht="17.100000000000001" customHeight="1">
      <c r="A169" s="102" t="s">
        <v>509</v>
      </c>
      <c r="B169" s="101" t="s">
        <v>510</v>
      </c>
      <c r="C169" s="102" t="s">
        <v>15</v>
      </c>
      <c r="D169" s="103">
        <v>102.32</v>
      </c>
      <c r="E169" s="102" t="s">
        <v>91</v>
      </c>
      <c r="F169" s="102">
        <v>6</v>
      </c>
      <c r="G169" s="102" t="str">
        <f t="shared" si="34"/>
        <v>A6</v>
      </c>
      <c r="H169" s="102">
        <f>VLOOKUP(F169,'4.) Faktoren'!$C$73:$D$80,2,0)</f>
        <v>268</v>
      </c>
      <c r="I169" s="104">
        <f t="shared" si="35"/>
        <v>27421.759999999998</v>
      </c>
      <c r="J169" s="139">
        <f>VLOOKUP(G169,'5.) LST UR+AR'!$B$16:$D$51,3,0)</f>
        <v>0</v>
      </c>
      <c r="K169" s="105" t="e">
        <f t="shared" si="36"/>
        <v>#DIV/0!</v>
      </c>
      <c r="L169" s="106" t="e">
        <f t="shared" si="37"/>
        <v>#DIV/0!</v>
      </c>
      <c r="M169" s="138">
        <f>'3.a) SVS UR'!$F$75</f>
        <v>0</v>
      </c>
      <c r="N169" s="107" t="e">
        <f t="shared" si="38"/>
        <v>#DIV/0!</v>
      </c>
      <c r="O169" s="101"/>
    </row>
    <row r="170" spans="1:15" ht="17.100000000000001" customHeight="1">
      <c r="A170" s="102" t="s">
        <v>511</v>
      </c>
      <c r="B170" s="101" t="s">
        <v>512</v>
      </c>
      <c r="C170" s="102" t="s">
        <v>15</v>
      </c>
      <c r="D170" s="103">
        <v>14.67</v>
      </c>
      <c r="E170" s="102" t="s">
        <v>93</v>
      </c>
      <c r="F170" s="102" t="s">
        <v>84</v>
      </c>
      <c r="G170" s="102" t="str">
        <f t="shared" si="34"/>
        <v>D</v>
      </c>
      <c r="H170" s="102"/>
      <c r="I170" s="102"/>
      <c r="J170" s="102"/>
      <c r="K170" s="102"/>
      <c r="L170" s="102"/>
      <c r="M170" s="102"/>
      <c r="N170" s="102"/>
      <c r="O170" s="101"/>
    </row>
    <row r="171" spans="1:15" ht="17.100000000000001" customHeight="1">
      <c r="A171" s="102" t="s">
        <v>513</v>
      </c>
      <c r="B171" s="101" t="s">
        <v>290</v>
      </c>
      <c r="C171" s="102" t="s">
        <v>15</v>
      </c>
      <c r="D171" s="103">
        <v>9.3699999999999992</v>
      </c>
      <c r="E171" s="102" t="s">
        <v>12</v>
      </c>
      <c r="F171" s="102">
        <v>2</v>
      </c>
      <c r="G171" s="102" t="str">
        <f t="shared" si="34"/>
        <v>H2</v>
      </c>
      <c r="H171" s="102">
        <f>VLOOKUP(F171,'4.) Faktoren'!$C$73:$D$80,2,0)</f>
        <v>92</v>
      </c>
      <c r="I171" s="104">
        <f t="shared" si="35"/>
        <v>862.04</v>
      </c>
      <c r="J171" s="139">
        <f>VLOOKUP(G171,'5.) LST UR+AR'!$B$16:$D$51,3,0)</f>
        <v>0</v>
      </c>
      <c r="K171" s="105" t="e">
        <f t="shared" si="36"/>
        <v>#DIV/0!</v>
      </c>
      <c r="L171" s="106" t="e">
        <f t="shared" si="37"/>
        <v>#DIV/0!</v>
      </c>
      <c r="M171" s="138">
        <f>'3.a) SVS UR'!$F$75</f>
        <v>0</v>
      </c>
      <c r="N171" s="107" t="e">
        <f t="shared" si="38"/>
        <v>#DIV/0!</v>
      </c>
      <c r="O171" s="101"/>
    </row>
    <row r="172" spans="1:15" ht="17.100000000000001" customHeight="1">
      <c r="A172" s="102" t="s">
        <v>514</v>
      </c>
      <c r="B172" s="101" t="s">
        <v>290</v>
      </c>
      <c r="C172" s="102" t="s">
        <v>15</v>
      </c>
      <c r="D172" s="103">
        <v>9.3800000000000008</v>
      </c>
      <c r="E172" s="102" t="s">
        <v>12</v>
      </c>
      <c r="F172" s="102">
        <v>2</v>
      </c>
      <c r="G172" s="102" t="str">
        <f t="shared" si="34"/>
        <v>H2</v>
      </c>
      <c r="H172" s="102">
        <f>VLOOKUP(F172,'4.) Faktoren'!$C$73:$D$80,2,0)</f>
        <v>92</v>
      </c>
      <c r="I172" s="104">
        <f t="shared" si="35"/>
        <v>862.96</v>
      </c>
      <c r="J172" s="139">
        <f>VLOOKUP(G172,'5.) LST UR+AR'!$B$16:$D$51,3,0)</f>
        <v>0</v>
      </c>
      <c r="K172" s="105" t="e">
        <f t="shared" si="36"/>
        <v>#DIV/0!</v>
      </c>
      <c r="L172" s="106" t="e">
        <f t="shared" si="37"/>
        <v>#DIV/0!</v>
      </c>
      <c r="M172" s="138">
        <f>'3.a) SVS UR'!$F$75</f>
        <v>0</v>
      </c>
      <c r="N172" s="107" t="e">
        <f t="shared" si="38"/>
        <v>#DIV/0!</v>
      </c>
      <c r="O172" s="101"/>
    </row>
    <row r="173" spans="1:15" ht="17.100000000000001" customHeight="1">
      <c r="A173" s="102" t="s">
        <v>515</v>
      </c>
      <c r="B173" s="101" t="s">
        <v>290</v>
      </c>
      <c r="C173" s="102" t="s">
        <v>15</v>
      </c>
      <c r="D173" s="103">
        <v>9.3699999999999992</v>
      </c>
      <c r="E173" s="102" t="s">
        <v>12</v>
      </c>
      <c r="F173" s="102">
        <v>2</v>
      </c>
      <c r="G173" s="102" t="str">
        <f t="shared" si="34"/>
        <v>H2</v>
      </c>
      <c r="H173" s="102">
        <f>VLOOKUP(F173,'4.) Faktoren'!$C$73:$D$80,2,0)</f>
        <v>92</v>
      </c>
      <c r="I173" s="104">
        <f t="shared" si="35"/>
        <v>862.04</v>
      </c>
      <c r="J173" s="139">
        <f>VLOOKUP(G173,'5.) LST UR+AR'!$B$16:$D$51,3,0)</f>
        <v>0</v>
      </c>
      <c r="K173" s="105" t="e">
        <f t="shared" si="36"/>
        <v>#DIV/0!</v>
      </c>
      <c r="L173" s="106" t="e">
        <f t="shared" si="37"/>
        <v>#DIV/0!</v>
      </c>
      <c r="M173" s="138">
        <f>'3.a) SVS UR'!$F$75</f>
        <v>0</v>
      </c>
      <c r="N173" s="107" t="e">
        <f t="shared" si="38"/>
        <v>#DIV/0!</v>
      </c>
      <c r="O173" s="101"/>
    </row>
    <row r="174" spans="1:15" ht="17.100000000000001" customHeight="1">
      <c r="A174" s="116" t="s">
        <v>268</v>
      </c>
      <c r="B174" s="117"/>
      <c r="C174" s="118"/>
      <c r="D174" s="119">
        <f>SUM(D133:D173)</f>
        <v>676.88999999999965</v>
      </c>
      <c r="E174" s="118"/>
      <c r="F174" s="118"/>
      <c r="G174" s="118"/>
      <c r="H174" s="118"/>
      <c r="I174" s="118"/>
      <c r="J174" s="118"/>
      <c r="K174" s="118"/>
      <c r="L174" s="118"/>
      <c r="M174" s="118"/>
      <c r="N174" s="118"/>
      <c r="O174" s="120"/>
    </row>
    <row r="175" spans="1:15" ht="17.100000000000001" customHeight="1">
      <c r="A175" s="113" t="s">
        <v>269</v>
      </c>
      <c r="B175" s="114"/>
      <c r="C175" s="114"/>
      <c r="D175" s="114"/>
      <c r="E175" s="114"/>
      <c r="F175" s="114"/>
      <c r="G175" s="114"/>
      <c r="H175" s="114"/>
      <c r="I175" s="114"/>
      <c r="J175" s="114"/>
      <c r="K175" s="114"/>
      <c r="L175" s="114"/>
      <c r="M175" s="114"/>
      <c r="N175" s="114"/>
      <c r="O175" s="115"/>
    </row>
    <row r="176" spans="1:15" ht="17.100000000000001" customHeight="1">
      <c r="A176" s="102" t="s">
        <v>516</v>
      </c>
      <c r="B176" s="101" t="s">
        <v>463</v>
      </c>
      <c r="C176" s="102" t="s">
        <v>15</v>
      </c>
      <c r="D176" s="103">
        <v>55.71</v>
      </c>
      <c r="E176" s="102" t="s">
        <v>12</v>
      </c>
      <c r="F176" s="102">
        <v>6</v>
      </c>
      <c r="G176" s="102" t="str">
        <f t="shared" ref="G176:G187" si="39">IF(F176="k. R.",E176,CONCATENATE(E176,F176))</f>
        <v>H6</v>
      </c>
      <c r="H176" s="102">
        <f>VLOOKUP(F176,'4.) Faktoren'!$C$73:$D$80,2,0)</f>
        <v>268</v>
      </c>
      <c r="I176" s="104">
        <f t="shared" ref="I176:I187" si="40">D176*H176</f>
        <v>14930.28</v>
      </c>
      <c r="J176" s="139">
        <f>VLOOKUP(G176,'5.) LST UR+AR'!$B$16:$D$51,3,0)</f>
        <v>0</v>
      </c>
      <c r="K176" s="105" t="e">
        <f t="shared" ref="K176:K187" si="41">I176/J176</f>
        <v>#DIV/0!</v>
      </c>
      <c r="L176" s="106" t="e">
        <f t="shared" ref="L176:L187" si="42">K176/12</f>
        <v>#DIV/0!</v>
      </c>
      <c r="M176" s="138">
        <f>'3.a) SVS UR'!$F$75</f>
        <v>0</v>
      </c>
      <c r="N176" s="107" t="e">
        <f t="shared" ref="N176:N187" si="43">L176*M176</f>
        <v>#DIV/0!</v>
      </c>
      <c r="O176" s="101"/>
    </row>
    <row r="177" spans="1:15" ht="17.100000000000001" customHeight="1">
      <c r="A177" s="102" t="s">
        <v>517</v>
      </c>
      <c r="B177" s="101" t="s">
        <v>518</v>
      </c>
      <c r="C177" s="102" t="s">
        <v>12</v>
      </c>
      <c r="D177" s="103">
        <v>251.31</v>
      </c>
      <c r="E177" s="102" t="s">
        <v>182</v>
      </c>
      <c r="F177" s="102" t="s">
        <v>84</v>
      </c>
      <c r="G177" s="102" t="str">
        <f t="shared" si="39"/>
        <v>K</v>
      </c>
      <c r="H177" s="102"/>
      <c r="I177" s="102"/>
      <c r="J177" s="102"/>
      <c r="K177" s="102"/>
      <c r="L177" s="102"/>
      <c r="M177" s="102"/>
      <c r="N177" s="102"/>
      <c r="O177" s="101"/>
    </row>
    <row r="178" spans="1:15" ht="17.100000000000001" customHeight="1">
      <c r="A178" s="102" t="s">
        <v>519</v>
      </c>
      <c r="B178" s="101" t="s">
        <v>520</v>
      </c>
      <c r="C178" s="102" t="s">
        <v>15</v>
      </c>
      <c r="D178" s="103">
        <v>32.47</v>
      </c>
      <c r="E178" s="102" t="s">
        <v>92</v>
      </c>
      <c r="F178" s="102" t="s">
        <v>84</v>
      </c>
      <c r="G178" s="102" t="str">
        <f t="shared" si="39"/>
        <v>C</v>
      </c>
      <c r="H178" s="102"/>
      <c r="I178" s="102"/>
      <c r="J178" s="102"/>
      <c r="K178" s="102"/>
      <c r="L178" s="102"/>
      <c r="M178" s="102"/>
      <c r="N178" s="102"/>
      <c r="O178" s="101"/>
    </row>
    <row r="179" spans="1:15" ht="17.100000000000001" customHeight="1">
      <c r="A179" s="102" t="s">
        <v>521</v>
      </c>
      <c r="B179" s="101" t="s">
        <v>463</v>
      </c>
      <c r="C179" s="102" t="s">
        <v>15</v>
      </c>
      <c r="D179" s="103">
        <v>37.78</v>
      </c>
      <c r="E179" s="102" t="s">
        <v>12</v>
      </c>
      <c r="F179" s="102">
        <v>6</v>
      </c>
      <c r="G179" s="102" t="str">
        <f t="shared" si="39"/>
        <v>H6</v>
      </c>
      <c r="H179" s="102">
        <f>VLOOKUP(F179,'4.) Faktoren'!$C$73:$D$80,2,0)</f>
        <v>268</v>
      </c>
      <c r="I179" s="104">
        <f t="shared" si="40"/>
        <v>10125.040000000001</v>
      </c>
      <c r="J179" s="139">
        <f>VLOOKUP(G179,'5.) LST UR+AR'!$B$16:$D$51,3,0)</f>
        <v>0</v>
      </c>
      <c r="K179" s="105" t="e">
        <f t="shared" si="41"/>
        <v>#DIV/0!</v>
      </c>
      <c r="L179" s="106" t="e">
        <f t="shared" si="42"/>
        <v>#DIV/0!</v>
      </c>
      <c r="M179" s="138">
        <f>'3.a) SVS UR'!$F$75</f>
        <v>0</v>
      </c>
      <c r="N179" s="107" t="e">
        <f t="shared" si="43"/>
        <v>#DIV/0!</v>
      </c>
      <c r="O179" s="101"/>
    </row>
    <row r="180" spans="1:15" ht="17.100000000000001" customHeight="1">
      <c r="A180" s="102" t="s">
        <v>522</v>
      </c>
      <c r="B180" s="101" t="s">
        <v>523</v>
      </c>
      <c r="C180" s="102" t="s">
        <v>367</v>
      </c>
      <c r="D180" s="103">
        <v>165.61</v>
      </c>
      <c r="E180" s="102" t="s">
        <v>11</v>
      </c>
      <c r="F180" s="102">
        <v>6</v>
      </c>
      <c r="G180" s="102" t="str">
        <f t="shared" si="39"/>
        <v>E6</v>
      </c>
      <c r="H180" s="102">
        <f>VLOOKUP(F180,'4.) Faktoren'!$C$73:$D$80,2,0)</f>
        <v>268</v>
      </c>
      <c r="I180" s="104">
        <f t="shared" si="40"/>
        <v>44383.48</v>
      </c>
      <c r="J180" s="139">
        <f>VLOOKUP(G180,'5.) LST UR+AR'!$B$16:$D$51,3,0)</f>
        <v>0</v>
      </c>
      <c r="K180" s="105" t="e">
        <f t="shared" si="41"/>
        <v>#DIV/0!</v>
      </c>
      <c r="L180" s="106" t="e">
        <f t="shared" si="42"/>
        <v>#DIV/0!</v>
      </c>
      <c r="M180" s="138">
        <f>'3.a) SVS UR'!$F$75</f>
        <v>0</v>
      </c>
      <c r="N180" s="107" t="e">
        <f t="shared" si="43"/>
        <v>#DIV/0!</v>
      </c>
      <c r="O180" s="101"/>
    </row>
    <row r="181" spans="1:15" ht="17.100000000000001" customHeight="1">
      <c r="A181" s="102" t="s">
        <v>524</v>
      </c>
      <c r="B181" s="101" t="s">
        <v>525</v>
      </c>
      <c r="C181" s="102" t="s">
        <v>15</v>
      </c>
      <c r="D181" s="103">
        <v>7.9</v>
      </c>
      <c r="E181" s="102" t="s">
        <v>12</v>
      </c>
      <c r="F181" s="102">
        <v>3</v>
      </c>
      <c r="G181" s="102" t="str">
        <f t="shared" si="39"/>
        <v>H3</v>
      </c>
      <c r="H181" s="102">
        <f>VLOOKUP(F181,'4.) Faktoren'!$C$73:$D$80,2,0)</f>
        <v>138</v>
      </c>
      <c r="I181" s="104">
        <f t="shared" si="40"/>
        <v>1090.2</v>
      </c>
      <c r="J181" s="139">
        <f>VLOOKUP(G181,'5.) LST UR+AR'!$B$16:$D$51,3,0)</f>
        <v>0</v>
      </c>
      <c r="K181" s="105" t="e">
        <f t="shared" si="41"/>
        <v>#DIV/0!</v>
      </c>
      <c r="L181" s="106" t="e">
        <f t="shared" si="42"/>
        <v>#DIV/0!</v>
      </c>
      <c r="M181" s="138">
        <f>'3.a) SVS UR'!$F$75</f>
        <v>0</v>
      </c>
      <c r="N181" s="107" t="e">
        <f t="shared" si="43"/>
        <v>#DIV/0!</v>
      </c>
      <c r="O181" s="101"/>
    </row>
    <row r="182" spans="1:15" ht="17.100000000000001" customHeight="1">
      <c r="A182" s="102" t="s">
        <v>526</v>
      </c>
      <c r="B182" s="101" t="s">
        <v>527</v>
      </c>
      <c r="C182" s="102" t="s">
        <v>15</v>
      </c>
      <c r="D182" s="103">
        <v>111.28</v>
      </c>
      <c r="E182" s="102" t="s">
        <v>182</v>
      </c>
      <c r="F182" s="102">
        <v>3</v>
      </c>
      <c r="G182" s="102" t="str">
        <f t="shared" si="39"/>
        <v>K3</v>
      </c>
      <c r="H182" s="102">
        <f>VLOOKUP(F182,'4.) Faktoren'!$C$73:$D$80,2,0)</f>
        <v>138</v>
      </c>
      <c r="I182" s="104">
        <f t="shared" si="40"/>
        <v>15356.64</v>
      </c>
      <c r="J182" s="139">
        <f>VLOOKUP(G182,'5.) LST UR+AR'!$B$16:$D$51,3,0)</f>
        <v>0</v>
      </c>
      <c r="K182" s="105" t="e">
        <f t="shared" si="41"/>
        <v>#DIV/0!</v>
      </c>
      <c r="L182" s="106" t="e">
        <f t="shared" si="42"/>
        <v>#DIV/0!</v>
      </c>
      <c r="M182" s="138">
        <f>'3.a) SVS UR'!$F$75</f>
        <v>0</v>
      </c>
      <c r="N182" s="107" t="e">
        <f t="shared" si="43"/>
        <v>#DIV/0!</v>
      </c>
      <c r="O182" s="101"/>
    </row>
    <row r="183" spans="1:15" ht="17.100000000000001" customHeight="1">
      <c r="A183" s="102" t="s">
        <v>528</v>
      </c>
      <c r="B183" s="101" t="s">
        <v>529</v>
      </c>
      <c r="C183" s="102" t="s">
        <v>15</v>
      </c>
      <c r="D183" s="103">
        <v>11.61</v>
      </c>
      <c r="E183" s="102" t="s">
        <v>93</v>
      </c>
      <c r="F183" s="102" t="s">
        <v>84</v>
      </c>
      <c r="G183" s="102" t="str">
        <f t="shared" si="39"/>
        <v>D</v>
      </c>
      <c r="H183" s="102"/>
      <c r="I183" s="102"/>
      <c r="J183" s="102"/>
      <c r="K183" s="102"/>
      <c r="L183" s="102"/>
      <c r="M183" s="102"/>
      <c r="N183" s="102"/>
      <c r="O183" s="101"/>
    </row>
    <row r="184" spans="1:15" ht="17.100000000000001" customHeight="1">
      <c r="A184" s="102" t="s">
        <v>530</v>
      </c>
      <c r="B184" s="101" t="s">
        <v>531</v>
      </c>
      <c r="C184" s="102" t="s">
        <v>15</v>
      </c>
      <c r="D184" s="103">
        <v>14</v>
      </c>
      <c r="E184" s="102" t="s">
        <v>181</v>
      </c>
      <c r="F184" s="102">
        <v>6</v>
      </c>
      <c r="G184" s="102" t="str">
        <f t="shared" si="39"/>
        <v>I6</v>
      </c>
      <c r="H184" s="102">
        <f>VLOOKUP(F184,'4.) Faktoren'!$C$73:$D$80,2,0)</f>
        <v>268</v>
      </c>
      <c r="I184" s="104">
        <f t="shared" si="40"/>
        <v>3752</v>
      </c>
      <c r="J184" s="139">
        <f>VLOOKUP(G184,'5.) LST UR+AR'!$B$16:$D$51,3,0)</f>
        <v>0</v>
      </c>
      <c r="K184" s="105" t="e">
        <f t="shared" si="41"/>
        <v>#DIV/0!</v>
      </c>
      <c r="L184" s="106" t="e">
        <f t="shared" si="42"/>
        <v>#DIV/0!</v>
      </c>
      <c r="M184" s="138">
        <f>'3.a) SVS UR'!$F$75</f>
        <v>0</v>
      </c>
      <c r="N184" s="107" t="e">
        <f t="shared" si="43"/>
        <v>#DIV/0!</v>
      </c>
      <c r="O184" s="101"/>
    </row>
    <row r="185" spans="1:15" ht="17.100000000000001" customHeight="1">
      <c r="A185" s="102" t="s">
        <v>532</v>
      </c>
      <c r="B185" s="101" t="s">
        <v>533</v>
      </c>
      <c r="C185" s="102" t="s">
        <v>9</v>
      </c>
      <c r="D185" s="103">
        <v>11.9</v>
      </c>
      <c r="E185" s="102" t="s">
        <v>94</v>
      </c>
      <c r="F185" s="102">
        <v>6</v>
      </c>
      <c r="G185" s="102" t="str">
        <f t="shared" si="39"/>
        <v>F6</v>
      </c>
      <c r="H185" s="102">
        <f>VLOOKUP(F185,'4.) Faktoren'!$C$73:$D$80,2,0)</f>
        <v>268</v>
      </c>
      <c r="I185" s="104">
        <f t="shared" si="40"/>
        <v>3189.2000000000003</v>
      </c>
      <c r="J185" s="139">
        <f>VLOOKUP(G185,'5.) LST UR+AR'!$B$16:$D$51,3,0)</f>
        <v>0</v>
      </c>
      <c r="K185" s="105" t="e">
        <f t="shared" si="41"/>
        <v>#DIV/0!</v>
      </c>
      <c r="L185" s="106" t="e">
        <f t="shared" si="42"/>
        <v>#DIV/0!</v>
      </c>
      <c r="M185" s="138">
        <f>'3.a) SVS UR'!$F$75</f>
        <v>0</v>
      </c>
      <c r="N185" s="107" t="e">
        <f t="shared" si="43"/>
        <v>#DIV/0!</v>
      </c>
      <c r="O185" s="101"/>
    </row>
    <row r="186" spans="1:15" ht="17.100000000000001" customHeight="1">
      <c r="A186" s="102" t="s">
        <v>534</v>
      </c>
      <c r="B186" s="101" t="s">
        <v>535</v>
      </c>
      <c r="C186" s="102" t="s">
        <v>15</v>
      </c>
      <c r="D186" s="103">
        <v>13.56</v>
      </c>
      <c r="E186" s="102" t="s">
        <v>92</v>
      </c>
      <c r="F186" s="102">
        <v>2</v>
      </c>
      <c r="G186" s="102" t="str">
        <f t="shared" si="39"/>
        <v>C2</v>
      </c>
      <c r="H186" s="102">
        <f>VLOOKUP(F186,'4.) Faktoren'!$C$73:$D$80,2,0)</f>
        <v>92</v>
      </c>
      <c r="I186" s="104">
        <f t="shared" si="40"/>
        <v>1247.52</v>
      </c>
      <c r="J186" s="139">
        <f>VLOOKUP(G186,'5.) LST UR+AR'!$B$16:$D$51,3,0)</f>
        <v>0</v>
      </c>
      <c r="K186" s="105" t="e">
        <f t="shared" si="41"/>
        <v>#DIV/0!</v>
      </c>
      <c r="L186" s="106" t="e">
        <f t="shared" si="42"/>
        <v>#DIV/0!</v>
      </c>
      <c r="M186" s="138">
        <f>'3.a) SVS UR'!$F$75</f>
        <v>0</v>
      </c>
      <c r="N186" s="107" t="e">
        <f t="shared" si="43"/>
        <v>#DIV/0!</v>
      </c>
      <c r="O186" s="101"/>
    </row>
    <row r="187" spans="1:15" ht="17.100000000000001" customHeight="1">
      <c r="A187" s="102" t="s">
        <v>536</v>
      </c>
      <c r="B187" s="101" t="s">
        <v>537</v>
      </c>
      <c r="C187" s="102" t="s">
        <v>15</v>
      </c>
      <c r="D187" s="103">
        <v>13.54</v>
      </c>
      <c r="E187" s="102" t="s">
        <v>181</v>
      </c>
      <c r="F187" s="102">
        <v>6</v>
      </c>
      <c r="G187" s="102" t="str">
        <f t="shared" si="39"/>
        <v>I6</v>
      </c>
      <c r="H187" s="102">
        <f>VLOOKUP(F187,'4.) Faktoren'!$C$73:$D$80,2,0)</f>
        <v>268</v>
      </c>
      <c r="I187" s="104">
        <f t="shared" si="40"/>
        <v>3628.72</v>
      </c>
      <c r="J187" s="139">
        <f>VLOOKUP(G187,'5.) LST UR+AR'!$B$16:$D$51,3,0)</f>
        <v>0</v>
      </c>
      <c r="K187" s="105" t="e">
        <f t="shared" si="41"/>
        <v>#DIV/0!</v>
      </c>
      <c r="L187" s="106" t="e">
        <f t="shared" si="42"/>
        <v>#DIV/0!</v>
      </c>
      <c r="M187" s="138">
        <f>'3.a) SVS UR'!$F$75</f>
        <v>0</v>
      </c>
      <c r="N187" s="107" t="e">
        <f t="shared" si="43"/>
        <v>#DIV/0!</v>
      </c>
      <c r="O187" s="101"/>
    </row>
    <row r="188" spans="1:15" ht="17.100000000000001" customHeight="1">
      <c r="A188" s="102" t="s">
        <v>538</v>
      </c>
      <c r="B188" s="101" t="s">
        <v>539</v>
      </c>
      <c r="C188" s="102" t="s">
        <v>9</v>
      </c>
      <c r="D188" s="103">
        <v>6.9</v>
      </c>
      <c r="E188" s="102" t="s">
        <v>94</v>
      </c>
      <c r="F188" s="102">
        <v>6</v>
      </c>
      <c r="G188" s="102" t="str">
        <f t="shared" ref="G188:G224" si="44">IF(F188="k. R.",E188,CONCATENATE(E188,F188))</f>
        <v>F6</v>
      </c>
      <c r="H188" s="102">
        <f>VLOOKUP(F188,'4.) Faktoren'!$C$73:$D$80,2,0)</f>
        <v>268</v>
      </c>
      <c r="I188" s="104">
        <f t="shared" ref="I188:I219" si="45">D188*H188</f>
        <v>1849.2</v>
      </c>
      <c r="J188" s="139">
        <f>VLOOKUP(G188,'5.) LST UR+AR'!$B$16:$D$51,3,0)</f>
        <v>0</v>
      </c>
      <c r="K188" s="105" t="e">
        <f t="shared" ref="K188:K219" si="46">I188/J188</f>
        <v>#DIV/0!</v>
      </c>
      <c r="L188" s="106" t="e">
        <f t="shared" ref="L188:L219" si="47">K188/12</f>
        <v>#DIV/0!</v>
      </c>
      <c r="M188" s="138">
        <f>'3.a) SVS UR'!$F$75</f>
        <v>0</v>
      </c>
      <c r="N188" s="107" t="e">
        <f t="shared" ref="N188:N219" si="48">L188*M188</f>
        <v>#DIV/0!</v>
      </c>
      <c r="O188" s="101"/>
    </row>
    <row r="189" spans="1:15" ht="17.100000000000001" customHeight="1">
      <c r="A189" s="102" t="s">
        <v>538</v>
      </c>
      <c r="B189" s="101" t="s">
        <v>539</v>
      </c>
      <c r="C189" s="102" t="s">
        <v>9</v>
      </c>
      <c r="D189" s="103">
        <v>5</v>
      </c>
      <c r="E189" s="102" t="s">
        <v>94</v>
      </c>
      <c r="F189" s="102">
        <v>6</v>
      </c>
      <c r="G189" s="102" t="str">
        <f t="shared" si="44"/>
        <v>F6</v>
      </c>
      <c r="H189" s="102">
        <f>VLOOKUP(F189,'4.) Faktoren'!$C$73:$D$80,2,0)</f>
        <v>268</v>
      </c>
      <c r="I189" s="104">
        <f t="shared" si="45"/>
        <v>1340</v>
      </c>
      <c r="J189" s="139">
        <f>VLOOKUP(G189,'5.) LST UR+AR'!$B$16:$D$51,3,0)</f>
        <v>0</v>
      </c>
      <c r="K189" s="105" t="e">
        <f t="shared" si="46"/>
        <v>#DIV/0!</v>
      </c>
      <c r="L189" s="106" t="e">
        <f t="shared" si="47"/>
        <v>#DIV/0!</v>
      </c>
      <c r="M189" s="138">
        <f>'3.a) SVS UR'!$F$75</f>
        <v>0</v>
      </c>
      <c r="N189" s="107" t="e">
        <f t="shared" si="48"/>
        <v>#DIV/0!</v>
      </c>
      <c r="O189" s="101"/>
    </row>
    <row r="190" spans="1:15" ht="17.100000000000001" customHeight="1">
      <c r="A190" s="102" t="s">
        <v>540</v>
      </c>
      <c r="B190" s="101" t="s">
        <v>541</v>
      </c>
      <c r="C190" s="102" t="s">
        <v>15</v>
      </c>
      <c r="D190" s="103">
        <v>13.36</v>
      </c>
      <c r="E190" s="102" t="s">
        <v>92</v>
      </c>
      <c r="F190" s="102">
        <v>2</v>
      </c>
      <c r="G190" s="102" t="str">
        <f t="shared" si="44"/>
        <v>C2</v>
      </c>
      <c r="H190" s="102">
        <f>VLOOKUP(F190,'4.) Faktoren'!$C$73:$D$80,2,0)</f>
        <v>92</v>
      </c>
      <c r="I190" s="104">
        <f t="shared" si="45"/>
        <v>1229.1199999999999</v>
      </c>
      <c r="J190" s="139">
        <f>VLOOKUP(G190,'5.) LST UR+AR'!$B$16:$D$51,3,0)</f>
        <v>0</v>
      </c>
      <c r="K190" s="105" t="e">
        <f t="shared" si="46"/>
        <v>#DIV/0!</v>
      </c>
      <c r="L190" s="106" t="e">
        <f t="shared" si="47"/>
        <v>#DIV/0!</v>
      </c>
      <c r="M190" s="138">
        <f>'3.a) SVS UR'!$F$75</f>
        <v>0</v>
      </c>
      <c r="N190" s="107" t="e">
        <f t="shared" si="48"/>
        <v>#DIV/0!</v>
      </c>
      <c r="O190" s="101"/>
    </row>
    <row r="191" spans="1:15" ht="17.100000000000001" customHeight="1">
      <c r="A191" s="102" t="s">
        <v>542</v>
      </c>
      <c r="B191" s="101" t="s">
        <v>533</v>
      </c>
      <c r="C191" s="102" t="s">
        <v>9</v>
      </c>
      <c r="D191" s="103">
        <v>2.5</v>
      </c>
      <c r="E191" s="102" t="s">
        <v>94</v>
      </c>
      <c r="F191" s="102">
        <v>6</v>
      </c>
      <c r="G191" s="102" t="str">
        <f t="shared" si="44"/>
        <v>F6</v>
      </c>
      <c r="H191" s="102">
        <f>VLOOKUP(F191,'4.) Faktoren'!$C$73:$D$80,2,0)</f>
        <v>268</v>
      </c>
      <c r="I191" s="104">
        <f t="shared" si="45"/>
        <v>670</v>
      </c>
      <c r="J191" s="139">
        <f>VLOOKUP(G191,'5.) LST UR+AR'!$B$16:$D$51,3,0)</f>
        <v>0</v>
      </c>
      <c r="K191" s="105" t="e">
        <f t="shared" si="46"/>
        <v>#DIV/0!</v>
      </c>
      <c r="L191" s="106" t="e">
        <f t="shared" si="47"/>
        <v>#DIV/0!</v>
      </c>
      <c r="M191" s="138">
        <f>'3.a) SVS UR'!$F$75</f>
        <v>0</v>
      </c>
      <c r="N191" s="107" t="e">
        <f t="shared" si="48"/>
        <v>#DIV/0!</v>
      </c>
      <c r="O191" s="101"/>
    </row>
    <row r="192" spans="1:15" ht="17.100000000000001" customHeight="1">
      <c r="A192" s="102" t="s">
        <v>543</v>
      </c>
      <c r="B192" s="101" t="s">
        <v>273</v>
      </c>
      <c r="C192" s="102" t="s">
        <v>15</v>
      </c>
      <c r="D192" s="103">
        <v>55.7</v>
      </c>
      <c r="E192" s="102" t="s">
        <v>12</v>
      </c>
      <c r="F192" s="102">
        <v>6</v>
      </c>
      <c r="G192" s="102" t="str">
        <f t="shared" si="44"/>
        <v>H6</v>
      </c>
      <c r="H192" s="102">
        <f>VLOOKUP(F192,'4.) Faktoren'!$C$73:$D$80,2,0)</f>
        <v>268</v>
      </c>
      <c r="I192" s="104">
        <f t="shared" si="45"/>
        <v>14927.6</v>
      </c>
      <c r="J192" s="139">
        <f>VLOOKUP(G192,'5.) LST UR+AR'!$B$16:$D$51,3,0)</f>
        <v>0</v>
      </c>
      <c r="K192" s="105" t="e">
        <f t="shared" si="46"/>
        <v>#DIV/0!</v>
      </c>
      <c r="L192" s="106" t="e">
        <f t="shared" si="47"/>
        <v>#DIV/0!</v>
      </c>
      <c r="M192" s="138">
        <f>'3.a) SVS UR'!$F$75</f>
        <v>0</v>
      </c>
      <c r="N192" s="107" t="e">
        <f t="shared" si="48"/>
        <v>#DIV/0!</v>
      </c>
      <c r="O192" s="101"/>
    </row>
    <row r="193" spans="1:15" ht="17.100000000000001" customHeight="1">
      <c r="A193" s="102" t="s">
        <v>544</v>
      </c>
      <c r="B193" s="101" t="s">
        <v>545</v>
      </c>
      <c r="C193" s="102" t="s">
        <v>15</v>
      </c>
      <c r="D193" s="103">
        <v>34.21</v>
      </c>
      <c r="E193" s="102" t="s">
        <v>93</v>
      </c>
      <c r="F193" s="102" t="s">
        <v>84</v>
      </c>
      <c r="G193" s="102" t="str">
        <f t="shared" si="44"/>
        <v>D</v>
      </c>
      <c r="H193" s="102"/>
      <c r="I193" s="102"/>
      <c r="J193" s="102"/>
      <c r="K193" s="102"/>
      <c r="L193" s="102"/>
      <c r="M193" s="102"/>
      <c r="N193" s="102"/>
      <c r="O193" s="101"/>
    </row>
    <row r="194" spans="1:15" ht="17.100000000000001" customHeight="1">
      <c r="A194" s="102" t="s">
        <v>546</v>
      </c>
      <c r="B194" s="101" t="s">
        <v>463</v>
      </c>
      <c r="C194" s="102" t="s">
        <v>15</v>
      </c>
      <c r="D194" s="103">
        <v>55.16</v>
      </c>
      <c r="E194" s="102" t="s">
        <v>12</v>
      </c>
      <c r="F194" s="102">
        <v>6</v>
      </c>
      <c r="G194" s="102" t="str">
        <f t="shared" si="44"/>
        <v>H6</v>
      </c>
      <c r="H194" s="102">
        <f>VLOOKUP(F194,'4.) Faktoren'!$C$73:$D$80,2,0)</f>
        <v>268</v>
      </c>
      <c r="I194" s="104">
        <f t="shared" si="45"/>
        <v>14782.88</v>
      </c>
      <c r="J194" s="139">
        <f>VLOOKUP(G194,'5.) LST UR+AR'!$B$16:$D$51,3,0)</f>
        <v>0</v>
      </c>
      <c r="K194" s="105" t="e">
        <f t="shared" si="46"/>
        <v>#DIV/0!</v>
      </c>
      <c r="L194" s="106" t="e">
        <f t="shared" si="47"/>
        <v>#DIV/0!</v>
      </c>
      <c r="M194" s="138">
        <f>'3.a) SVS UR'!$F$75</f>
        <v>0</v>
      </c>
      <c r="N194" s="107" t="e">
        <f t="shared" si="48"/>
        <v>#DIV/0!</v>
      </c>
      <c r="O194" s="101"/>
    </row>
    <row r="195" spans="1:15" ht="17.100000000000001" customHeight="1">
      <c r="A195" s="102" t="s">
        <v>547</v>
      </c>
      <c r="B195" s="101" t="s">
        <v>548</v>
      </c>
      <c r="C195" s="102" t="s">
        <v>7</v>
      </c>
      <c r="D195" s="103">
        <v>38.409999999999997</v>
      </c>
      <c r="E195" s="102" t="s">
        <v>92</v>
      </c>
      <c r="F195" s="102">
        <v>2</v>
      </c>
      <c r="G195" s="102" t="str">
        <f t="shared" si="44"/>
        <v>C2</v>
      </c>
      <c r="H195" s="102">
        <f>VLOOKUP(F195,'4.) Faktoren'!$C$73:$D$80,2,0)</f>
        <v>92</v>
      </c>
      <c r="I195" s="104">
        <f t="shared" si="45"/>
        <v>3533.72</v>
      </c>
      <c r="J195" s="139">
        <f>VLOOKUP(G195,'5.) LST UR+AR'!$B$16:$D$51,3,0)</f>
        <v>0</v>
      </c>
      <c r="K195" s="105" t="e">
        <f t="shared" si="46"/>
        <v>#DIV/0!</v>
      </c>
      <c r="L195" s="106" t="e">
        <f t="shared" si="47"/>
        <v>#DIV/0!</v>
      </c>
      <c r="M195" s="138">
        <f>'3.a) SVS UR'!$F$75</f>
        <v>0</v>
      </c>
      <c r="N195" s="107" t="e">
        <f t="shared" si="48"/>
        <v>#DIV/0!</v>
      </c>
      <c r="O195" s="101"/>
    </row>
    <row r="196" spans="1:15" ht="17.100000000000001" customHeight="1">
      <c r="A196" s="102" t="s">
        <v>549</v>
      </c>
      <c r="B196" s="101" t="s">
        <v>550</v>
      </c>
      <c r="C196" s="102" t="s">
        <v>7</v>
      </c>
      <c r="D196" s="103">
        <v>17.52</v>
      </c>
      <c r="E196" s="102" t="s">
        <v>92</v>
      </c>
      <c r="F196" s="102">
        <v>2</v>
      </c>
      <c r="G196" s="102" t="str">
        <f t="shared" si="44"/>
        <v>C2</v>
      </c>
      <c r="H196" s="102">
        <f>VLOOKUP(F196,'4.) Faktoren'!$C$73:$D$80,2,0)</f>
        <v>92</v>
      </c>
      <c r="I196" s="104">
        <f t="shared" si="45"/>
        <v>1611.84</v>
      </c>
      <c r="J196" s="139">
        <f>VLOOKUP(G196,'5.) LST UR+AR'!$B$16:$D$51,3,0)</f>
        <v>0</v>
      </c>
      <c r="K196" s="105" t="e">
        <f t="shared" si="46"/>
        <v>#DIV/0!</v>
      </c>
      <c r="L196" s="106" t="e">
        <f t="shared" si="47"/>
        <v>#DIV/0!</v>
      </c>
      <c r="M196" s="138">
        <f>'3.a) SVS UR'!$F$75</f>
        <v>0</v>
      </c>
      <c r="N196" s="107" t="e">
        <f t="shared" si="48"/>
        <v>#DIV/0!</v>
      </c>
      <c r="O196" s="101"/>
    </row>
    <row r="197" spans="1:15" ht="17.100000000000001" customHeight="1">
      <c r="A197" s="102" t="s">
        <v>551</v>
      </c>
      <c r="B197" s="101" t="s">
        <v>337</v>
      </c>
      <c r="C197" s="102" t="s">
        <v>7</v>
      </c>
      <c r="D197" s="103">
        <v>16.62</v>
      </c>
      <c r="E197" s="102" t="s">
        <v>92</v>
      </c>
      <c r="F197" s="102">
        <v>2</v>
      </c>
      <c r="G197" s="102" t="str">
        <f t="shared" si="44"/>
        <v>C2</v>
      </c>
      <c r="H197" s="102">
        <f>VLOOKUP(F197,'4.) Faktoren'!$C$73:$D$80,2,0)</f>
        <v>92</v>
      </c>
      <c r="I197" s="104">
        <f t="shared" si="45"/>
        <v>1529.0400000000002</v>
      </c>
      <c r="J197" s="139">
        <f>VLOOKUP(G197,'5.) LST UR+AR'!$B$16:$D$51,3,0)</f>
        <v>0</v>
      </c>
      <c r="K197" s="105" t="e">
        <f t="shared" si="46"/>
        <v>#DIV/0!</v>
      </c>
      <c r="L197" s="106" t="e">
        <f t="shared" si="47"/>
        <v>#DIV/0!</v>
      </c>
      <c r="M197" s="138">
        <f>'3.a) SVS UR'!$F$75</f>
        <v>0</v>
      </c>
      <c r="N197" s="107" t="e">
        <f t="shared" si="48"/>
        <v>#DIV/0!</v>
      </c>
      <c r="O197" s="101"/>
    </row>
    <row r="198" spans="1:15" ht="17.100000000000001" customHeight="1">
      <c r="A198" s="102" t="s">
        <v>552</v>
      </c>
      <c r="B198" s="101" t="s">
        <v>553</v>
      </c>
      <c r="C198" s="102" t="s">
        <v>7</v>
      </c>
      <c r="D198" s="103">
        <v>15.63</v>
      </c>
      <c r="E198" s="102" t="s">
        <v>92</v>
      </c>
      <c r="F198" s="102">
        <v>2</v>
      </c>
      <c r="G198" s="102" t="str">
        <f t="shared" si="44"/>
        <v>C2</v>
      </c>
      <c r="H198" s="102">
        <f>VLOOKUP(F198,'4.) Faktoren'!$C$73:$D$80,2,0)</f>
        <v>92</v>
      </c>
      <c r="I198" s="104">
        <f t="shared" si="45"/>
        <v>1437.96</v>
      </c>
      <c r="J198" s="139">
        <f>VLOOKUP(G198,'5.) LST UR+AR'!$B$16:$D$51,3,0)</f>
        <v>0</v>
      </c>
      <c r="K198" s="105" t="e">
        <f t="shared" si="46"/>
        <v>#DIV/0!</v>
      </c>
      <c r="L198" s="106" t="e">
        <f t="shared" si="47"/>
        <v>#DIV/0!</v>
      </c>
      <c r="M198" s="138">
        <f>'3.a) SVS UR'!$F$75</f>
        <v>0</v>
      </c>
      <c r="N198" s="107" t="e">
        <f t="shared" si="48"/>
        <v>#DIV/0!</v>
      </c>
      <c r="O198" s="101"/>
    </row>
    <row r="199" spans="1:15" ht="17.100000000000001" customHeight="1">
      <c r="A199" s="102" t="s">
        <v>554</v>
      </c>
      <c r="B199" s="101" t="s">
        <v>555</v>
      </c>
      <c r="C199" s="102" t="s">
        <v>7</v>
      </c>
      <c r="D199" s="103">
        <v>14.62</v>
      </c>
      <c r="E199" s="102" t="s">
        <v>92</v>
      </c>
      <c r="F199" s="102">
        <v>2</v>
      </c>
      <c r="G199" s="102" t="str">
        <f t="shared" si="44"/>
        <v>C2</v>
      </c>
      <c r="H199" s="102">
        <f>VLOOKUP(F199,'4.) Faktoren'!$C$73:$D$80,2,0)</f>
        <v>92</v>
      </c>
      <c r="I199" s="104">
        <f t="shared" si="45"/>
        <v>1345.04</v>
      </c>
      <c r="J199" s="139">
        <f>VLOOKUP(G199,'5.) LST UR+AR'!$B$16:$D$51,3,0)</f>
        <v>0</v>
      </c>
      <c r="K199" s="105" t="e">
        <f t="shared" si="46"/>
        <v>#DIV/0!</v>
      </c>
      <c r="L199" s="106" t="e">
        <f t="shared" si="47"/>
        <v>#DIV/0!</v>
      </c>
      <c r="M199" s="138">
        <f>'3.a) SVS UR'!$F$75</f>
        <v>0</v>
      </c>
      <c r="N199" s="107" t="e">
        <f t="shared" si="48"/>
        <v>#DIV/0!</v>
      </c>
      <c r="O199" s="101"/>
    </row>
    <row r="200" spans="1:15" ht="17.100000000000001" customHeight="1">
      <c r="A200" s="102" t="s">
        <v>556</v>
      </c>
      <c r="B200" s="101" t="s">
        <v>557</v>
      </c>
      <c r="C200" s="102" t="s">
        <v>7</v>
      </c>
      <c r="D200" s="103">
        <v>13.61</v>
      </c>
      <c r="E200" s="102" t="s">
        <v>92</v>
      </c>
      <c r="F200" s="102">
        <v>2</v>
      </c>
      <c r="G200" s="102" t="str">
        <f t="shared" si="44"/>
        <v>C2</v>
      </c>
      <c r="H200" s="102">
        <f>VLOOKUP(F200,'4.) Faktoren'!$C$73:$D$80,2,0)</f>
        <v>92</v>
      </c>
      <c r="I200" s="104">
        <f t="shared" si="45"/>
        <v>1252.1199999999999</v>
      </c>
      <c r="J200" s="139">
        <f>VLOOKUP(G200,'5.) LST UR+AR'!$B$16:$D$51,3,0)</f>
        <v>0</v>
      </c>
      <c r="K200" s="105" t="e">
        <f t="shared" si="46"/>
        <v>#DIV/0!</v>
      </c>
      <c r="L200" s="106" t="e">
        <f t="shared" si="47"/>
        <v>#DIV/0!</v>
      </c>
      <c r="M200" s="138">
        <f>'3.a) SVS UR'!$F$75</f>
        <v>0</v>
      </c>
      <c r="N200" s="107" t="e">
        <f t="shared" si="48"/>
        <v>#DIV/0!</v>
      </c>
      <c r="O200" s="101"/>
    </row>
    <row r="201" spans="1:15" ht="17.100000000000001" customHeight="1">
      <c r="A201" s="102" t="s">
        <v>558</v>
      </c>
      <c r="B201" s="101" t="s">
        <v>559</v>
      </c>
      <c r="C201" s="102" t="s">
        <v>7</v>
      </c>
      <c r="D201" s="103">
        <v>12.6</v>
      </c>
      <c r="E201" s="102" t="s">
        <v>92</v>
      </c>
      <c r="F201" s="102">
        <v>2</v>
      </c>
      <c r="G201" s="102" t="str">
        <f t="shared" si="44"/>
        <v>C2</v>
      </c>
      <c r="H201" s="102">
        <f>VLOOKUP(F201,'4.) Faktoren'!$C$73:$D$80,2,0)</f>
        <v>92</v>
      </c>
      <c r="I201" s="104">
        <f t="shared" si="45"/>
        <v>1159.2</v>
      </c>
      <c r="J201" s="139">
        <f>VLOOKUP(G201,'5.) LST UR+AR'!$B$16:$D$51,3,0)</f>
        <v>0</v>
      </c>
      <c r="K201" s="105" t="e">
        <f t="shared" si="46"/>
        <v>#DIV/0!</v>
      </c>
      <c r="L201" s="106" t="e">
        <f t="shared" si="47"/>
        <v>#DIV/0!</v>
      </c>
      <c r="M201" s="138">
        <f>'3.a) SVS UR'!$F$75</f>
        <v>0</v>
      </c>
      <c r="N201" s="107" t="e">
        <f t="shared" si="48"/>
        <v>#DIV/0!</v>
      </c>
      <c r="O201" s="101"/>
    </row>
    <row r="202" spans="1:15" ht="17.100000000000001" customHeight="1">
      <c r="A202" s="102" t="s">
        <v>560</v>
      </c>
      <c r="B202" s="101" t="s">
        <v>561</v>
      </c>
      <c r="C202" s="102" t="s">
        <v>7</v>
      </c>
      <c r="D202" s="103">
        <v>22.66</v>
      </c>
      <c r="E202" s="102" t="s">
        <v>92</v>
      </c>
      <c r="F202" s="102">
        <v>2</v>
      </c>
      <c r="G202" s="102" t="str">
        <f t="shared" si="44"/>
        <v>C2</v>
      </c>
      <c r="H202" s="102">
        <f>VLOOKUP(F202,'4.) Faktoren'!$C$73:$D$80,2,0)</f>
        <v>92</v>
      </c>
      <c r="I202" s="104">
        <f t="shared" si="45"/>
        <v>2084.7199999999998</v>
      </c>
      <c r="J202" s="139">
        <f>VLOOKUP(G202,'5.) LST UR+AR'!$B$16:$D$51,3,0)</f>
        <v>0</v>
      </c>
      <c r="K202" s="105" t="e">
        <f t="shared" si="46"/>
        <v>#DIV/0!</v>
      </c>
      <c r="L202" s="106" t="e">
        <f t="shared" si="47"/>
        <v>#DIV/0!</v>
      </c>
      <c r="M202" s="138">
        <f>'3.a) SVS UR'!$F$75</f>
        <v>0</v>
      </c>
      <c r="N202" s="107" t="e">
        <f t="shared" si="48"/>
        <v>#DIV/0!</v>
      </c>
      <c r="O202" s="101"/>
    </row>
    <row r="203" spans="1:15" ht="17.100000000000001" customHeight="1">
      <c r="A203" s="102" t="s">
        <v>562</v>
      </c>
      <c r="B203" s="101" t="s">
        <v>557</v>
      </c>
      <c r="C203" s="102" t="s">
        <v>7</v>
      </c>
      <c r="D203" s="103">
        <v>10.84</v>
      </c>
      <c r="E203" s="102" t="s">
        <v>92</v>
      </c>
      <c r="F203" s="102">
        <v>2</v>
      </c>
      <c r="G203" s="102" t="str">
        <f t="shared" si="44"/>
        <v>C2</v>
      </c>
      <c r="H203" s="102">
        <f>VLOOKUP(F203,'4.) Faktoren'!$C$73:$D$80,2,0)</f>
        <v>92</v>
      </c>
      <c r="I203" s="104">
        <f t="shared" si="45"/>
        <v>997.28</v>
      </c>
      <c r="J203" s="139">
        <f>VLOOKUP(G203,'5.) LST UR+AR'!$B$16:$D$51,3,0)</f>
        <v>0</v>
      </c>
      <c r="K203" s="105" t="e">
        <f t="shared" si="46"/>
        <v>#DIV/0!</v>
      </c>
      <c r="L203" s="106" t="e">
        <f t="shared" si="47"/>
        <v>#DIV/0!</v>
      </c>
      <c r="M203" s="138">
        <f>'3.a) SVS UR'!$F$75</f>
        <v>0</v>
      </c>
      <c r="N203" s="107" t="e">
        <f t="shared" si="48"/>
        <v>#DIV/0!</v>
      </c>
      <c r="O203" s="101"/>
    </row>
    <row r="204" spans="1:15" ht="17.100000000000001" customHeight="1">
      <c r="A204" s="102" t="s">
        <v>563</v>
      </c>
      <c r="B204" s="101" t="s">
        <v>310</v>
      </c>
      <c r="C204" s="102" t="s">
        <v>9</v>
      </c>
      <c r="D204" s="103">
        <v>13.9</v>
      </c>
      <c r="E204" s="102" t="s">
        <v>94</v>
      </c>
      <c r="F204" s="102">
        <v>6</v>
      </c>
      <c r="G204" s="102" t="str">
        <f t="shared" si="44"/>
        <v>F6</v>
      </c>
      <c r="H204" s="102">
        <f>VLOOKUP(F204,'4.) Faktoren'!$C$73:$D$80,2,0)</f>
        <v>268</v>
      </c>
      <c r="I204" s="104">
        <f t="shared" si="45"/>
        <v>3725.2000000000003</v>
      </c>
      <c r="J204" s="139">
        <f>VLOOKUP(G204,'5.) LST UR+AR'!$B$16:$D$51,3,0)</f>
        <v>0</v>
      </c>
      <c r="K204" s="105" t="e">
        <f t="shared" si="46"/>
        <v>#DIV/0!</v>
      </c>
      <c r="L204" s="106" t="e">
        <f t="shared" si="47"/>
        <v>#DIV/0!</v>
      </c>
      <c r="M204" s="138">
        <f>'3.a) SVS UR'!$F$75</f>
        <v>0</v>
      </c>
      <c r="N204" s="107" t="e">
        <f t="shared" si="48"/>
        <v>#DIV/0!</v>
      </c>
      <c r="O204" s="101"/>
    </row>
    <row r="205" spans="1:15" ht="17.100000000000001" customHeight="1">
      <c r="A205" s="102" t="s">
        <v>564</v>
      </c>
      <c r="B205" s="101" t="s">
        <v>312</v>
      </c>
      <c r="C205" s="102" t="s">
        <v>9</v>
      </c>
      <c r="D205" s="103">
        <v>9.7899999999999991</v>
      </c>
      <c r="E205" s="102" t="s">
        <v>94</v>
      </c>
      <c r="F205" s="102">
        <v>6</v>
      </c>
      <c r="G205" s="102" t="str">
        <f t="shared" si="44"/>
        <v>F6</v>
      </c>
      <c r="H205" s="102">
        <f>VLOOKUP(F205,'4.) Faktoren'!$C$73:$D$80,2,0)</f>
        <v>268</v>
      </c>
      <c r="I205" s="104">
        <f t="shared" si="45"/>
        <v>2623.72</v>
      </c>
      <c r="J205" s="139">
        <f>VLOOKUP(G205,'5.) LST UR+AR'!$B$16:$D$51,3,0)</f>
        <v>0</v>
      </c>
      <c r="K205" s="105" t="e">
        <f t="shared" si="46"/>
        <v>#DIV/0!</v>
      </c>
      <c r="L205" s="106" t="e">
        <f t="shared" si="47"/>
        <v>#DIV/0!</v>
      </c>
      <c r="M205" s="138">
        <f>'3.a) SVS UR'!$F$75</f>
        <v>0</v>
      </c>
      <c r="N205" s="107" t="e">
        <f t="shared" si="48"/>
        <v>#DIV/0!</v>
      </c>
      <c r="O205" s="101"/>
    </row>
    <row r="206" spans="1:15" ht="17.100000000000001" customHeight="1">
      <c r="A206" s="102" t="s">
        <v>565</v>
      </c>
      <c r="B206" s="101" t="s">
        <v>408</v>
      </c>
      <c r="C206" s="102" t="s">
        <v>9</v>
      </c>
      <c r="D206" s="103">
        <v>4.0199999999999996</v>
      </c>
      <c r="E206" s="102" t="s">
        <v>353</v>
      </c>
      <c r="F206" s="102" t="s">
        <v>84</v>
      </c>
      <c r="G206" s="102" t="str">
        <f t="shared" si="44"/>
        <v>Z</v>
      </c>
      <c r="H206" s="102"/>
      <c r="I206" s="102"/>
      <c r="J206" s="102"/>
      <c r="K206" s="102"/>
      <c r="L206" s="102"/>
      <c r="M206" s="102"/>
      <c r="N206" s="102"/>
      <c r="O206" s="101" t="s">
        <v>841</v>
      </c>
    </row>
    <row r="207" spans="1:15" ht="17.100000000000001" customHeight="1">
      <c r="A207" s="102" t="s">
        <v>566</v>
      </c>
      <c r="B207" s="101" t="s">
        <v>567</v>
      </c>
      <c r="C207" s="102" t="s">
        <v>15</v>
      </c>
      <c r="D207" s="103">
        <v>4.74</v>
      </c>
      <c r="E207" s="102" t="s">
        <v>91</v>
      </c>
      <c r="F207" s="102">
        <v>6</v>
      </c>
      <c r="G207" s="102" t="str">
        <f t="shared" si="44"/>
        <v>A6</v>
      </c>
      <c r="H207" s="102">
        <f>VLOOKUP(F207,'4.) Faktoren'!$C$73:$D$80,2,0)</f>
        <v>268</v>
      </c>
      <c r="I207" s="104">
        <f t="shared" si="45"/>
        <v>1270.3200000000002</v>
      </c>
      <c r="J207" s="139">
        <f>VLOOKUP(G207,'5.) LST UR+AR'!$B$16:$D$51,3,0)</f>
        <v>0</v>
      </c>
      <c r="K207" s="105" t="e">
        <f t="shared" si="46"/>
        <v>#DIV/0!</v>
      </c>
      <c r="L207" s="106" t="e">
        <f t="shared" si="47"/>
        <v>#DIV/0!</v>
      </c>
      <c r="M207" s="138">
        <f>'3.a) SVS UR'!$F$75</f>
        <v>0</v>
      </c>
      <c r="N207" s="107" t="e">
        <f t="shared" si="48"/>
        <v>#DIV/0!</v>
      </c>
      <c r="O207" s="101"/>
    </row>
    <row r="208" spans="1:15" ht="17.100000000000001" customHeight="1">
      <c r="A208" s="102" t="s">
        <v>568</v>
      </c>
      <c r="B208" s="101" t="s">
        <v>463</v>
      </c>
      <c r="C208" s="102" t="s">
        <v>15</v>
      </c>
      <c r="D208" s="103">
        <v>34.479999999999997</v>
      </c>
      <c r="E208" s="102" t="s">
        <v>12</v>
      </c>
      <c r="F208" s="102">
        <v>6</v>
      </c>
      <c r="G208" s="102" t="str">
        <f t="shared" si="44"/>
        <v>H6</v>
      </c>
      <c r="H208" s="102">
        <f>VLOOKUP(F208,'4.) Faktoren'!$C$73:$D$80,2,0)</f>
        <v>268</v>
      </c>
      <c r="I208" s="104">
        <f t="shared" si="45"/>
        <v>9240.64</v>
      </c>
      <c r="J208" s="139">
        <f>VLOOKUP(G208,'5.) LST UR+AR'!$B$16:$D$51,3,0)</f>
        <v>0</v>
      </c>
      <c r="K208" s="105" t="e">
        <f t="shared" si="46"/>
        <v>#DIV/0!</v>
      </c>
      <c r="L208" s="106" t="e">
        <f t="shared" si="47"/>
        <v>#DIV/0!</v>
      </c>
      <c r="M208" s="138">
        <f>'3.a) SVS UR'!$F$75</f>
        <v>0</v>
      </c>
      <c r="N208" s="107" t="e">
        <f t="shared" si="48"/>
        <v>#DIV/0!</v>
      </c>
      <c r="O208" s="101"/>
    </row>
    <row r="209" spans="1:15" ht="17.100000000000001" customHeight="1">
      <c r="A209" s="102" t="s">
        <v>569</v>
      </c>
      <c r="B209" s="101" t="s">
        <v>570</v>
      </c>
      <c r="C209" s="102" t="s">
        <v>15</v>
      </c>
      <c r="D209" s="103">
        <v>7.82</v>
      </c>
      <c r="E209" s="102" t="s">
        <v>93</v>
      </c>
      <c r="F209" s="102" t="s">
        <v>84</v>
      </c>
      <c r="G209" s="102" t="str">
        <f t="shared" si="44"/>
        <v>D</v>
      </c>
      <c r="H209" s="102"/>
      <c r="I209" s="102"/>
      <c r="J209" s="102"/>
      <c r="K209" s="102"/>
      <c r="L209" s="102"/>
      <c r="M209" s="102"/>
      <c r="N209" s="102"/>
      <c r="O209" s="101"/>
    </row>
    <row r="210" spans="1:15" ht="17.100000000000001" customHeight="1">
      <c r="A210" s="102" t="s">
        <v>571</v>
      </c>
      <c r="B210" s="101" t="s">
        <v>324</v>
      </c>
      <c r="C210" s="102" t="s">
        <v>15</v>
      </c>
      <c r="D210" s="103">
        <v>8.4600000000000009</v>
      </c>
      <c r="E210" s="102" t="s">
        <v>93</v>
      </c>
      <c r="F210" s="102" t="s">
        <v>84</v>
      </c>
      <c r="G210" s="102" t="str">
        <f t="shared" si="44"/>
        <v>D</v>
      </c>
      <c r="H210" s="102"/>
      <c r="I210" s="102"/>
      <c r="J210" s="102"/>
      <c r="K210" s="102"/>
      <c r="L210" s="102"/>
      <c r="M210" s="102"/>
      <c r="N210" s="102"/>
      <c r="O210" s="101"/>
    </row>
    <row r="211" spans="1:15" ht="17.100000000000001" customHeight="1">
      <c r="A211" s="102" t="s">
        <v>572</v>
      </c>
      <c r="B211" s="101" t="s">
        <v>573</v>
      </c>
      <c r="C211" s="102" t="s">
        <v>15</v>
      </c>
      <c r="D211" s="103">
        <v>46</v>
      </c>
      <c r="E211" s="102" t="s">
        <v>93</v>
      </c>
      <c r="F211" s="102" t="s">
        <v>84</v>
      </c>
      <c r="G211" s="102" t="str">
        <f t="shared" si="44"/>
        <v>D</v>
      </c>
      <c r="H211" s="102"/>
      <c r="I211" s="102"/>
      <c r="J211" s="102"/>
      <c r="K211" s="102"/>
      <c r="L211" s="102"/>
      <c r="M211" s="102"/>
      <c r="N211" s="102"/>
      <c r="O211" s="101"/>
    </row>
    <row r="212" spans="1:15" ht="17.100000000000001" customHeight="1">
      <c r="A212" s="102" t="s">
        <v>574</v>
      </c>
      <c r="B212" s="101" t="s">
        <v>573</v>
      </c>
      <c r="C212" s="102" t="s">
        <v>15</v>
      </c>
      <c r="D212" s="103">
        <v>16.809999999999999</v>
      </c>
      <c r="E212" s="102" t="s">
        <v>93</v>
      </c>
      <c r="F212" s="102" t="s">
        <v>84</v>
      </c>
      <c r="G212" s="102" t="str">
        <f t="shared" si="44"/>
        <v>D</v>
      </c>
      <c r="H212" s="102"/>
      <c r="I212" s="102"/>
      <c r="J212" s="102"/>
      <c r="K212" s="102"/>
      <c r="L212" s="102"/>
      <c r="M212" s="102"/>
      <c r="N212" s="102"/>
      <c r="O212" s="101"/>
    </row>
    <row r="213" spans="1:15" ht="17.100000000000001" customHeight="1">
      <c r="A213" s="102" t="s">
        <v>575</v>
      </c>
      <c r="B213" s="101" t="s">
        <v>576</v>
      </c>
      <c r="C213" s="102" t="s">
        <v>15</v>
      </c>
      <c r="D213" s="103">
        <v>23</v>
      </c>
      <c r="E213" s="102" t="s">
        <v>92</v>
      </c>
      <c r="F213" s="102">
        <v>2</v>
      </c>
      <c r="G213" s="102" t="str">
        <f t="shared" si="44"/>
        <v>C2</v>
      </c>
      <c r="H213" s="102">
        <f>VLOOKUP(F213,'4.) Faktoren'!$C$73:$D$80,2,0)</f>
        <v>92</v>
      </c>
      <c r="I213" s="104">
        <f t="shared" si="45"/>
        <v>2116</v>
      </c>
      <c r="J213" s="139">
        <f>VLOOKUP(G213,'5.) LST UR+AR'!$B$16:$D$51,3,0)</f>
        <v>0</v>
      </c>
      <c r="K213" s="105" t="e">
        <f t="shared" si="46"/>
        <v>#DIV/0!</v>
      </c>
      <c r="L213" s="106" t="e">
        <f t="shared" si="47"/>
        <v>#DIV/0!</v>
      </c>
      <c r="M213" s="138">
        <f>'3.a) SVS UR'!$F$75</f>
        <v>0</v>
      </c>
      <c r="N213" s="107" t="e">
        <f t="shared" si="48"/>
        <v>#DIV/0!</v>
      </c>
      <c r="O213" s="101"/>
    </row>
    <row r="214" spans="1:15" ht="17.100000000000001" customHeight="1">
      <c r="A214" s="102" t="s">
        <v>577</v>
      </c>
      <c r="B214" s="101" t="s">
        <v>578</v>
      </c>
      <c r="C214" s="102" t="s">
        <v>15</v>
      </c>
      <c r="D214" s="103">
        <v>76</v>
      </c>
      <c r="E214" s="102" t="s">
        <v>183</v>
      </c>
      <c r="F214" s="102">
        <v>6</v>
      </c>
      <c r="G214" s="102" t="str">
        <f t="shared" si="44"/>
        <v>M6</v>
      </c>
      <c r="H214" s="102">
        <f>VLOOKUP(F214,'4.) Faktoren'!$C$73:$D$80,2,0)</f>
        <v>268</v>
      </c>
      <c r="I214" s="104">
        <f t="shared" si="45"/>
        <v>20368</v>
      </c>
      <c r="J214" s="139">
        <f>VLOOKUP(G214,'5.) LST UR+AR'!$B$16:$D$51,3,0)</f>
        <v>0</v>
      </c>
      <c r="K214" s="105" t="e">
        <f t="shared" si="46"/>
        <v>#DIV/0!</v>
      </c>
      <c r="L214" s="106" t="e">
        <f t="shared" si="47"/>
        <v>#DIV/0!</v>
      </c>
      <c r="M214" s="138">
        <f>'3.a) SVS UR'!$F$75</f>
        <v>0</v>
      </c>
      <c r="N214" s="107" t="e">
        <f t="shared" si="48"/>
        <v>#DIV/0!</v>
      </c>
      <c r="O214" s="101"/>
    </row>
    <row r="215" spans="1:15" ht="17.100000000000001" customHeight="1">
      <c r="A215" s="102" t="s">
        <v>579</v>
      </c>
      <c r="B215" s="101" t="s">
        <v>580</v>
      </c>
      <c r="C215" s="102" t="s">
        <v>9</v>
      </c>
      <c r="D215" s="103">
        <v>29.11</v>
      </c>
      <c r="E215" s="102" t="s">
        <v>183</v>
      </c>
      <c r="F215" s="102">
        <v>6</v>
      </c>
      <c r="G215" s="102" t="str">
        <f t="shared" si="44"/>
        <v>M6</v>
      </c>
      <c r="H215" s="102">
        <f>VLOOKUP(F215,'4.) Faktoren'!$C$73:$D$80,2,0)</f>
        <v>268</v>
      </c>
      <c r="I215" s="104">
        <f t="shared" si="45"/>
        <v>7801.48</v>
      </c>
      <c r="J215" s="139">
        <f>VLOOKUP(G215,'5.) LST UR+AR'!$B$16:$D$51,3,0)</f>
        <v>0</v>
      </c>
      <c r="K215" s="105" t="e">
        <f t="shared" si="46"/>
        <v>#DIV/0!</v>
      </c>
      <c r="L215" s="106" t="e">
        <f t="shared" si="47"/>
        <v>#DIV/0!</v>
      </c>
      <c r="M215" s="138">
        <f>'3.a) SVS UR'!$F$75</f>
        <v>0</v>
      </c>
      <c r="N215" s="107" t="e">
        <f t="shared" si="48"/>
        <v>#DIV/0!</v>
      </c>
      <c r="O215" s="101"/>
    </row>
    <row r="216" spans="1:15" ht="17.100000000000001" customHeight="1">
      <c r="A216" s="102" t="s">
        <v>581</v>
      </c>
      <c r="B216" s="101" t="s">
        <v>463</v>
      </c>
      <c r="C216" s="102" t="s">
        <v>15</v>
      </c>
      <c r="D216" s="103">
        <v>9.42</v>
      </c>
      <c r="E216" s="102" t="s">
        <v>12</v>
      </c>
      <c r="F216" s="102">
        <v>6</v>
      </c>
      <c r="G216" s="102" t="str">
        <f t="shared" si="44"/>
        <v>H6</v>
      </c>
      <c r="H216" s="102">
        <f>VLOOKUP(F216,'4.) Faktoren'!$C$73:$D$80,2,0)</f>
        <v>268</v>
      </c>
      <c r="I216" s="104">
        <f t="shared" si="45"/>
        <v>2524.56</v>
      </c>
      <c r="J216" s="139">
        <f>VLOOKUP(G216,'5.) LST UR+AR'!$B$16:$D$51,3,0)</f>
        <v>0</v>
      </c>
      <c r="K216" s="105" t="e">
        <f t="shared" si="46"/>
        <v>#DIV/0!</v>
      </c>
      <c r="L216" s="106" t="e">
        <f t="shared" si="47"/>
        <v>#DIV/0!</v>
      </c>
      <c r="M216" s="138">
        <f>'3.a) SVS UR'!$F$75</f>
        <v>0</v>
      </c>
      <c r="N216" s="107" t="e">
        <f t="shared" si="48"/>
        <v>#DIV/0!</v>
      </c>
      <c r="O216" s="101"/>
    </row>
    <row r="217" spans="1:15" ht="17.100000000000001" customHeight="1">
      <c r="A217" s="102" t="s">
        <v>582</v>
      </c>
      <c r="B217" s="101" t="s">
        <v>583</v>
      </c>
      <c r="C217" s="102" t="s">
        <v>7</v>
      </c>
      <c r="D217" s="103">
        <v>10.92</v>
      </c>
      <c r="E217" s="102" t="s">
        <v>92</v>
      </c>
      <c r="F217" s="102">
        <v>6</v>
      </c>
      <c r="G217" s="102" t="str">
        <f t="shared" si="44"/>
        <v>C6</v>
      </c>
      <c r="H217" s="102">
        <f>VLOOKUP(F217,'4.) Faktoren'!$C$73:$D$80,2,0)</f>
        <v>268</v>
      </c>
      <c r="I217" s="104">
        <f t="shared" si="45"/>
        <v>2926.56</v>
      </c>
      <c r="J217" s="139">
        <f>VLOOKUP(G217,'5.) LST UR+AR'!$B$16:$D$51,3,0)</f>
        <v>0</v>
      </c>
      <c r="K217" s="105" t="e">
        <f t="shared" si="46"/>
        <v>#DIV/0!</v>
      </c>
      <c r="L217" s="106" t="e">
        <f t="shared" si="47"/>
        <v>#DIV/0!</v>
      </c>
      <c r="M217" s="138">
        <f>'3.a) SVS UR'!$F$75</f>
        <v>0</v>
      </c>
      <c r="N217" s="107" t="e">
        <f t="shared" si="48"/>
        <v>#DIV/0!</v>
      </c>
      <c r="O217" s="101"/>
    </row>
    <row r="218" spans="1:15" ht="17.100000000000001" customHeight="1">
      <c r="A218" s="102" t="s">
        <v>584</v>
      </c>
      <c r="B218" s="101" t="s">
        <v>310</v>
      </c>
      <c r="C218" s="102" t="s">
        <v>9</v>
      </c>
      <c r="D218" s="103">
        <v>3.46</v>
      </c>
      <c r="E218" s="102" t="s">
        <v>94</v>
      </c>
      <c r="F218" s="102">
        <v>6</v>
      </c>
      <c r="G218" s="102" t="str">
        <f t="shared" si="44"/>
        <v>F6</v>
      </c>
      <c r="H218" s="102">
        <f>VLOOKUP(F218,'4.) Faktoren'!$C$73:$D$80,2,0)</f>
        <v>268</v>
      </c>
      <c r="I218" s="104">
        <f t="shared" si="45"/>
        <v>927.28</v>
      </c>
      <c r="J218" s="139">
        <f>VLOOKUP(G218,'5.) LST UR+AR'!$B$16:$D$51,3,0)</f>
        <v>0</v>
      </c>
      <c r="K218" s="105" t="e">
        <f t="shared" si="46"/>
        <v>#DIV/0!</v>
      </c>
      <c r="L218" s="106" t="e">
        <f t="shared" si="47"/>
        <v>#DIV/0!</v>
      </c>
      <c r="M218" s="138">
        <f>'3.a) SVS UR'!$F$75</f>
        <v>0</v>
      </c>
      <c r="N218" s="107" t="e">
        <f t="shared" si="48"/>
        <v>#DIV/0!</v>
      </c>
      <c r="O218" s="101"/>
    </row>
    <row r="219" spans="1:15" ht="17.100000000000001" customHeight="1">
      <c r="A219" s="102" t="s">
        <v>585</v>
      </c>
      <c r="B219" s="101" t="s">
        <v>463</v>
      </c>
      <c r="C219" s="102" t="s">
        <v>15</v>
      </c>
      <c r="D219" s="103">
        <v>9.3699999999999992</v>
      </c>
      <c r="E219" s="102" t="s">
        <v>12</v>
      </c>
      <c r="F219" s="102">
        <v>6</v>
      </c>
      <c r="G219" s="102" t="str">
        <f t="shared" si="44"/>
        <v>H6</v>
      </c>
      <c r="H219" s="102">
        <f>VLOOKUP(F219,'4.) Faktoren'!$C$73:$D$80,2,0)</f>
        <v>268</v>
      </c>
      <c r="I219" s="104">
        <f t="shared" si="45"/>
        <v>2511.16</v>
      </c>
      <c r="J219" s="139">
        <f>VLOOKUP(G219,'5.) LST UR+AR'!$B$16:$D$51,3,0)</f>
        <v>0</v>
      </c>
      <c r="K219" s="105" t="e">
        <f t="shared" si="46"/>
        <v>#DIV/0!</v>
      </c>
      <c r="L219" s="106" t="e">
        <f t="shared" si="47"/>
        <v>#DIV/0!</v>
      </c>
      <c r="M219" s="138">
        <f>'3.a) SVS UR'!$F$75</f>
        <v>0</v>
      </c>
      <c r="N219" s="107" t="e">
        <f t="shared" si="48"/>
        <v>#DIV/0!</v>
      </c>
      <c r="O219" s="101"/>
    </row>
    <row r="220" spans="1:15" ht="17.100000000000001" customHeight="1">
      <c r="A220" s="102" t="s">
        <v>586</v>
      </c>
      <c r="B220" s="101" t="s">
        <v>310</v>
      </c>
      <c r="C220" s="102" t="s">
        <v>9</v>
      </c>
      <c r="D220" s="103">
        <v>5.65</v>
      </c>
      <c r="E220" s="102" t="s">
        <v>94</v>
      </c>
      <c r="F220" s="102" t="s">
        <v>84</v>
      </c>
      <c r="G220" s="102" t="str">
        <f t="shared" si="44"/>
        <v>F</v>
      </c>
      <c r="H220" s="102"/>
      <c r="I220" s="102"/>
      <c r="J220" s="102"/>
      <c r="K220" s="102"/>
      <c r="L220" s="102"/>
      <c r="M220" s="102"/>
      <c r="N220" s="102"/>
      <c r="O220" s="101" t="s">
        <v>842</v>
      </c>
    </row>
    <row r="221" spans="1:15" ht="17.100000000000001" customHeight="1">
      <c r="A221" s="102" t="s">
        <v>587</v>
      </c>
      <c r="B221" s="101" t="s">
        <v>312</v>
      </c>
      <c r="C221" s="102" t="s">
        <v>9</v>
      </c>
      <c r="D221" s="103">
        <v>6.07</v>
      </c>
      <c r="E221" s="102" t="s">
        <v>94</v>
      </c>
      <c r="F221" s="102" t="s">
        <v>84</v>
      </c>
      <c r="G221" s="102" t="str">
        <f t="shared" si="44"/>
        <v>F</v>
      </c>
      <c r="H221" s="102"/>
      <c r="I221" s="102"/>
      <c r="J221" s="102"/>
      <c r="K221" s="102"/>
      <c r="L221" s="102"/>
      <c r="M221" s="102"/>
      <c r="N221" s="102"/>
      <c r="O221" s="101" t="s">
        <v>842</v>
      </c>
    </row>
    <row r="222" spans="1:15" ht="17.100000000000001" customHeight="1">
      <c r="A222" s="102" t="s">
        <v>588</v>
      </c>
      <c r="B222" s="101" t="s">
        <v>314</v>
      </c>
      <c r="C222" s="102" t="s">
        <v>15</v>
      </c>
      <c r="D222" s="103">
        <v>4</v>
      </c>
      <c r="E222" s="102" t="s">
        <v>353</v>
      </c>
      <c r="F222" s="102">
        <v>1</v>
      </c>
      <c r="G222" s="102" t="str">
        <f t="shared" si="44"/>
        <v>Z1</v>
      </c>
      <c r="H222" s="102"/>
      <c r="I222" s="102"/>
      <c r="J222" s="102"/>
      <c r="K222" s="102"/>
      <c r="L222" s="102"/>
      <c r="M222" s="102"/>
      <c r="N222" s="102"/>
      <c r="O222" s="101" t="s">
        <v>842</v>
      </c>
    </row>
    <row r="223" spans="1:15" ht="17.100000000000001" customHeight="1">
      <c r="A223" s="102" t="s">
        <v>589</v>
      </c>
      <c r="B223" s="101" t="s">
        <v>590</v>
      </c>
      <c r="C223" s="102" t="s">
        <v>452</v>
      </c>
      <c r="D223" s="103">
        <v>244.59</v>
      </c>
      <c r="E223" s="102" t="s">
        <v>12</v>
      </c>
      <c r="F223" s="102" t="s">
        <v>84</v>
      </c>
      <c r="G223" s="102" t="str">
        <f t="shared" si="44"/>
        <v>H</v>
      </c>
      <c r="H223" s="102"/>
      <c r="I223" s="102"/>
      <c r="J223" s="102"/>
      <c r="K223" s="102"/>
      <c r="L223" s="102"/>
      <c r="M223" s="102"/>
      <c r="N223" s="102"/>
      <c r="O223" s="101" t="s">
        <v>842</v>
      </c>
    </row>
    <row r="224" spans="1:15" ht="17.100000000000001" customHeight="1">
      <c r="A224" s="102" t="s">
        <v>591</v>
      </c>
      <c r="B224" s="101" t="s">
        <v>592</v>
      </c>
      <c r="C224" s="102" t="s">
        <v>145</v>
      </c>
      <c r="D224" s="103">
        <v>162.69999999999999</v>
      </c>
      <c r="E224" s="102" t="s">
        <v>184</v>
      </c>
      <c r="F224" s="102" t="s">
        <v>84</v>
      </c>
      <c r="G224" s="102" t="str">
        <f t="shared" si="44"/>
        <v>N</v>
      </c>
      <c r="H224" s="102"/>
      <c r="I224" s="102"/>
      <c r="J224" s="102"/>
      <c r="K224" s="102"/>
      <c r="L224" s="102"/>
      <c r="M224" s="102"/>
      <c r="N224" s="102"/>
      <c r="O224" s="101" t="s">
        <v>842</v>
      </c>
    </row>
    <row r="225" spans="1:15" ht="17.100000000000001" customHeight="1">
      <c r="A225" s="116" t="s">
        <v>270</v>
      </c>
      <c r="B225" s="117"/>
      <c r="C225" s="118"/>
      <c r="D225" s="119">
        <f>SUM(D176:D224)</f>
        <v>1792.3199999999997</v>
      </c>
      <c r="E225" s="118"/>
      <c r="F225" s="118"/>
      <c r="G225" s="118"/>
      <c r="H225" s="118"/>
      <c r="I225" s="118"/>
      <c r="J225" s="118"/>
      <c r="K225" s="118"/>
      <c r="L225" s="118"/>
      <c r="M225" s="118"/>
      <c r="N225" s="118"/>
      <c r="O225" s="120"/>
    </row>
    <row r="226" spans="1:15" ht="17.100000000000001" customHeight="1">
      <c r="A226" s="113" t="s">
        <v>271</v>
      </c>
      <c r="B226" s="114"/>
      <c r="C226" s="114"/>
      <c r="D226" s="114"/>
      <c r="E226" s="114"/>
      <c r="F226" s="114"/>
      <c r="G226" s="114"/>
      <c r="H226" s="114"/>
      <c r="I226" s="114"/>
      <c r="J226" s="114"/>
      <c r="K226" s="114"/>
      <c r="L226" s="114"/>
      <c r="M226" s="114"/>
      <c r="N226" s="114"/>
      <c r="O226" s="115"/>
    </row>
    <row r="227" spans="1:15" ht="17.100000000000001" customHeight="1">
      <c r="A227" s="102" t="s">
        <v>593</v>
      </c>
      <c r="B227" s="101" t="s">
        <v>290</v>
      </c>
      <c r="C227" s="102" t="s">
        <v>15</v>
      </c>
      <c r="D227" s="103">
        <v>37.78</v>
      </c>
      <c r="E227" s="102" t="s">
        <v>12</v>
      </c>
      <c r="F227" s="102">
        <v>6</v>
      </c>
      <c r="G227" s="102" t="str">
        <f t="shared" ref="G227:G246" si="49">IF(F227="k. R.",E227,CONCATENATE(E227,F227))</f>
        <v>H6</v>
      </c>
      <c r="H227" s="102">
        <f>VLOOKUP(F227,'4.) Faktoren'!$C$73:$D$80,2,0)</f>
        <v>268</v>
      </c>
      <c r="I227" s="104">
        <f t="shared" ref="I227:I247" si="50">D227*H227</f>
        <v>10125.040000000001</v>
      </c>
      <c r="J227" s="139">
        <f>VLOOKUP(G227,'5.) LST UR+AR'!$B$16:$D$51,3,0)</f>
        <v>0</v>
      </c>
      <c r="K227" s="105" t="e">
        <f t="shared" ref="K227:K247" si="51">I227/J227</f>
        <v>#DIV/0!</v>
      </c>
      <c r="L227" s="106" t="e">
        <f t="shared" ref="L227:L247" si="52">K227/12</f>
        <v>#DIV/0!</v>
      </c>
      <c r="M227" s="138">
        <f>'3.a) SVS UR'!$F$75</f>
        <v>0</v>
      </c>
      <c r="N227" s="107" t="e">
        <f t="shared" ref="N227:N247" si="53">L227*M227</f>
        <v>#DIV/0!</v>
      </c>
      <c r="O227" s="101"/>
    </row>
    <row r="228" spans="1:15" ht="17.100000000000001" customHeight="1">
      <c r="A228" s="102" t="s">
        <v>594</v>
      </c>
      <c r="B228" s="101" t="s">
        <v>595</v>
      </c>
      <c r="C228" s="102" t="s">
        <v>15</v>
      </c>
      <c r="D228" s="103">
        <v>91.73</v>
      </c>
      <c r="E228" s="102" t="s">
        <v>183</v>
      </c>
      <c r="F228" s="102">
        <v>3</v>
      </c>
      <c r="G228" s="102" t="str">
        <f t="shared" si="49"/>
        <v>M3</v>
      </c>
      <c r="H228" s="102">
        <f>VLOOKUP(F228,'4.) Faktoren'!$C$73:$D$80,2,0)</f>
        <v>138</v>
      </c>
      <c r="I228" s="104">
        <f t="shared" si="50"/>
        <v>12658.74</v>
      </c>
      <c r="J228" s="139">
        <f>VLOOKUP(G228,'5.) LST UR+AR'!$B$16:$D$51,3,0)</f>
        <v>0</v>
      </c>
      <c r="K228" s="105" t="e">
        <f t="shared" si="51"/>
        <v>#DIV/0!</v>
      </c>
      <c r="L228" s="106" t="e">
        <f t="shared" si="52"/>
        <v>#DIV/0!</v>
      </c>
      <c r="M228" s="138">
        <f>'3.a) SVS UR'!$F$75</f>
        <v>0</v>
      </c>
      <c r="N228" s="107" t="e">
        <f t="shared" si="53"/>
        <v>#DIV/0!</v>
      </c>
      <c r="O228" s="101"/>
    </row>
    <row r="229" spans="1:15" ht="17.100000000000001" customHeight="1">
      <c r="A229" s="102" t="s">
        <v>596</v>
      </c>
      <c r="B229" s="101" t="s">
        <v>597</v>
      </c>
      <c r="C229" s="102" t="s">
        <v>15</v>
      </c>
      <c r="D229" s="103">
        <v>14.06</v>
      </c>
      <c r="E229" s="102" t="s">
        <v>92</v>
      </c>
      <c r="F229" s="102">
        <v>2</v>
      </c>
      <c r="G229" s="102" t="str">
        <f t="shared" si="49"/>
        <v>C2</v>
      </c>
      <c r="H229" s="102">
        <f>VLOOKUP(F229,'4.) Faktoren'!$C$73:$D$80,2,0)</f>
        <v>92</v>
      </c>
      <c r="I229" s="104">
        <f t="shared" si="50"/>
        <v>1293.52</v>
      </c>
      <c r="J229" s="139">
        <f>VLOOKUP(G229,'5.) LST UR+AR'!$B$16:$D$51,3,0)</f>
        <v>0</v>
      </c>
      <c r="K229" s="105" t="e">
        <f t="shared" si="51"/>
        <v>#DIV/0!</v>
      </c>
      <c r="L229" s="106" t="e">
        <f t="shared" si="52"/>
        <v>#DIV/0!</v>
      </c>
      <c r="M229" s="138">
        <f>'3.a) SVS UR'!$F$75</f>
        <v>0</v>
      </c>
      <c r="N229" s="107" t="e">
        <f t="shared" si="53"/>
        <v>#DIV/0!</v>
      </c>
      <c r="O229" s="101"/>
    </row>
    <row r="230" spans="1:15" ht="17.100000000000001" customHeight="1">
      <c r="A230" s="102" t="s">
        <v>598</v>
      </c>
      <c r="B230" s="101" t="s">
        <v>599</v>
      </c>
      <c r="C230" s="102" t="s">
        <v>15</v>
      </c>
      <c r="D230" s="103">
        <v>29.76</v>
      </c>
      <c r="E230" s="102" t="s">
        <v>181</v>
      </c>
      <c r="F230" s="102">
        <v>5</v>
      </c>
      <c r="G230" s="102" t="str">
        <f t="shared" si="49"/>
        <v>I5</v>
      </c>
      <c r="H230" s="102">
        <f>VLOOKUP(F230,'4.) Faktoren'!$C$73:$D$80,2,0)</f>
        <v>222</v>
      </c>
      <c r="I230" s="104">
        <f t="shared" si="50"/>
        <v>6606.72</v>
      </c>
      <c r="J230" s="139">
        <f>VLOOKUP(G230,'5.) LST UR+AR'!$B$16:$D$51,3,0)</f>
        <v>0</v>
      </c>
      <c r="K230" s="105" t="e">
        <f t="shared" si="51"/>
        <v>#DIV/0!</v>
      </c>
      <c r="L230" s="106" t="e">
        <f t="shared" si="52"/>
        <v>#DIV/0!</v>
      </c>
      <c r="M230" s="138">
        <f>'3.a) SVS UR'!$F$75</f>
        <v>0</v>
      </c>
      <c r="N230" s="107" t="e">
        <f t="shared" si="53"/>
        <v>#DIV/0!</v>
      </c>
      <c r="O230" s="101"/>
    </row>
    <row r="231" spans="1:15" ht="17.100000000000001" customHeight="1">
      <c r="A231" s="102" t="s">
        <v>600</v>
      </c>
      <c r="B231" s="101" t="s">
        <v>306</v>
      </c>
      <c r="C231" s="102" t="s">
        <v>15</v>
      </c>
      <c r="D231" s="103">
        <v>5.09</v>
      </c>
      <c r="E231" s="102" t="s">
        <v>181</v>
      </c>
      <c r="F231" s="102">
        <v>5</v>
      </c>
      <c r="G231" s="102" t="str">
        <f t="shared" si="49"/>
        <v>I5</v>
      </c>
      <c r="H231" s="102">
        <f>VLOOKUP(F231,'4.) Faktoren'!$C$73:$D$80,2,0)</f>
        <v>222</v>
      </c>
      <c r="I231" s="104">
        <f t="shared" si="50"/>
        <v>1129.98</v>
      </c>
      <c r="J231" s="139">
        <f>VLOOKUP(G231,'5.) LST UR+AR'!$B$16:$D$51,3,0)</f>
        <v>0</v>
      </c>
      <c r="K231" s="105" t="e">
        <f t="shared" si="51"/>
        <v>#DIV/0!</v>
      </c>
      <c r="L231" s="106" t="e">
        <f t="shared" si="52"/>
        <v>#DIV/0!</v>
      </c>
      <c r="M231" s="138">
        <f>'3.a) SVS UR'!$F$75</f>
        <v>0</v>
      </c>
      <c r="N231" s="107" t="e">
        <f t="shared" si="53"/>
        <v>#DIV/0!</v>
      </c>
      <c r="O231" s="101"/>
    </row>
    <row r="232" spans="1:15" ht="17.100000000000001" customHeight="1">
      <c r="A232" s="102" t="s">
        <v>601</v>
      </c>
      <c r="B232" s="101" t="s">
        <v>306</v>
      </c>
      <c r="C232" s="102" t="s">
        <v>15</v>
      </c>
      <c r="D232" s="103">
        <v>5.09</v>
      </c>
      <c r="E232" s="102" t="s">
        <v>181</v>
      </c>
      <c r="F232" s="102">
        <v>5</v>
      </c>
      <c r="G232" s="102" t="str">
        <f t="shared" si="49"/>
        <v>I5</v>
      </c>
      <c r="H232" s="102">
        <f>VLOOKUP(F232,'4.) Faktoren'!$C$73:$D$80,2,0)</f>
        <v>222</v>
      </c>
      <c r="I232" s="104">
        <f t="shared" si="50"/>
        <v>1129.98</v>
      </c>
      <c r="J232" s="139">
        <f>VLOOKUP(G232,'5.) LST UR+AR'!$B$16:$D$51,3,0)</f>
        <v>0</v>
      </c>
      <c r="K232" s="105" t="e">
        <f t="shared" si="51"/>
        <v>#DIV/0!</v>
      </c>
      <c r="L232" s="106" t="e">
        <f t="shared" si="52"/>
        <v>#DIV/0!</v>
      </c>
      <c r="M232" s="138">
        <f>'3.a) SVS UR'!$F$75</f>
        <v>0</v>
      </c>
      <c r="N232" s="107" t="e">
        <f t="shared" si="53"/>
        <v>#DIV/0!</v>
      </c>
      <c r="O232" s="101"/>
    </row>
    <row r="233" spans="1:15" ht="17.100000000000001" customHeight="1">
      <c r="A233" s="102" t="s">
        <v>602</v>
      </c>
      <c r="B233" s="101" t="s">
        <v>603</v>
      </c>
      <c r="C233" s="102" t="s">
        <v>15</v>
      </c>
      <c r="D233" s="103">
        <v>15.56</v>
      </c>
      <c r="E233" s="102" t="s">
        <v>92</v>
      </c>
      <c r="F233" s="102">
        <v>2</v>
      </c>
      <c r="G233" s="102" t="str">
        <f t="shared" si="49"/>
        <v>C2</v>
      </c>
      <c r="H233" s="102">
        <f>VLOOKUP(F233,'4.) Faktoren'!$C$73:$D$80,2,0)</f>
        <v>92</v>
      </c>
      <c r="I233" s="104">
        <f t="shared" si="50"/>
        <v>1431.52</v>
      </c>
      <c r="J233" s="139">
        <f>VLOOKUP(G233,'5.) LST UR+AR'!$B$16:$D$51,3,0)</f>
        <v>0</v>
      </c>
      <c r="K233" s="105" t="e">
        <f t="shared" si="51"/>
        <v>#DIV/0!</v>
      </c>
      <c r="L233" s="106" t="e">
        <f t="shared" si="52"/>
        <v>#DIV/0!</v>
      </c>
      <c r="M233" s="138">
        <f>'3.a) SVS UR'!$F$75</f>
        <v>0</v>
      </c>
      <c r="N233" s="107" t="e">
        <f t="shared" si="53"/>
        <v>#DIV/0!</v>
      </c>
      <c r="O233" s="101"/>
    </row>
    <row r="234" spans="1:15" ht="17.100000000000001" customHeight="1">
      <c r="A234" s="102" t="s">
        <v>604</v>
      </c>
      <c r="B234" s="101" t="s">
        <v>605</v>
      </c>
      <c r="C234" s="102" t="s">
        <v>15</v>
      </c>
      <c r="D234" s="103">
        <v>16.29</v>
      </c>
      <c r="E234" s="102" t="s">
        <v>91</v>
      </c>
      <c r="F234" s="102">
        <v>5</v>
      </c>
      <c r="G234" s="102" t="str">
        <f t="shared" si="49"/>
        <v>A5</v>
      </c>
      <c r="H234" s="102">
        <f>VLOOKUP(F234,'4.) Faktoren'!$C$73:$D$80,2,0)</f>
        <v>222</v>
      </c>
      <c r="I234" s="104">
        <f t="shared" si="50"/>
        <v>3616.3799999999997</v>
      </c>
      <c r="J234" s="139">
        <f>VLOOKUP(G234,'5.) LST UR+AR'!$B$16:$D$51,3,0)</f>
        <v>0</v>
      </c>
      <c r="K234" s="105" t="e">
        <f t="shared" si="51"/>
        <v>#DIV/0!</v>
      </c>
      <c r="L234" s="106" t="e">
        <f t="shared" si="52"/>
        <v>#DIV/0!</v>
      </c>
      <c r="M234" s="138">
        <f>'3.a) SVS UR'!$F$75</f>
        <v>0</v>
      </c>
      <c r="N234" s="107" t="e">
        <f t="shared" si="53"/>
        <v>#DIV/0!</v>
      </c>
      <c r="O234" s="101"/>
    </row>
    <row r="235" spans="1:15" ht="17.100000000000001" customHeight="1">
      <c r="A235" s="102" t="s">
        <v>606</v>
      </c>
      <c r="B235" s="101" t="s">
        <v>607</v>
      </c>
      <c r="C235" s="102" t="s">
        <v>15</v>
      </c>
      <c r="D235" s="103">
        <v>19.329999999999998</v>
      </c>
      <c r="E235" s="102" t="s">
        <v>93</v>
      </c>
      <c r="F235" s="102">
        <v>2</v>
      </c>
      <c r="G235" s="102" t="str">
        <f t="shared" si="49"/>
        <v>D2</v>
      </c>
      <c r="H235" s="102">
        <f>VLOOKUP(F235,'4.) Faktoren'!$C$73:$D$80,2,0)</f>
        <v>92</v>
      </c>
      <c r="I235" s="104">
        <f t="shared" si="50"/>
        <v>1778.36</v>
      </c>
      <c r="J235" s="139">
        <f>VLOOKUP(G235,'5.) LST UR+AR'!$B$16:$D$51,3,0)</f>
        <v>0</v>
      </c>
      <c r="K235" s="105" t="e">
        <f t="shared" si="51"/>
        <v>#DIV/0!</v>
      </c>
      <c r="L235" s="106" t="e">
        <f t="shared" si="52"/>
        <v>#DIV/0!</v>
      </c>
      <c r="M235" s="138">
        <f>'3.a) SVS UR'!$F$75</f>
        <v>0</v>
      </c>
      <c r="N235" s="107" t="e">
        <f t="shared" si="53"/>
        <v>#DIV/0!</v>
      </c>
      <c r="O235" s="101"/>
    </row>
    <row r="236" spans="1:15" ht="17.100000000000001" customHeight="1">
      <c r="A236" s="102" t="s">
        <v>608</v>
      </c>
      <c r="B236" s="101" t="s">
        <v>273</v>
      </c>
      <c r="C236" s="102" t="s">
        <v>15</v>
      </c>
      <c r="D236" s="103">
        <v>55.7</v>
      </c>
      <c r="E236" s="102" t="s">
        <v>12</v>
      </c>
      <c r="F236" s="102">
        <v>6</v>
      </c>
      <c r="G236" s="102" t="str">
        <f t="shared" si="49"/>
        <v>H6</v>
      </c>
      <c r="H236" s="102">
        <f>VLOOKUP(F236,'4.) Faktoren'!$C$73:$D$80,2,0)</f>
        <v>268</v>
      </c>
      <c r="I236" s="104">
        <f t="shared" si="50"/>
        <v>14927.6</v>
      </c>
      <c r="J236" s="139">
        <f>VLOOKUP(G236,'5.) LST UR+AR'!$B$16:$D$51,3,0)</f>
        <v>0</v>
      </c>
      <c r="K236" s="105" t="e">
        <f t="shared" si="51"/>
        <v>#DIV/0!</v>
      </c>
      <c r="L236" s="106" t="e">
        <f t="shared" si="52"/>
        <v>#DIV/0!</v>
      </c>
      <c r="M236" s="138">
        <f>'3.a) SVS UR'!$F$75</f>
        <v>0</v>
      </c>
      <c r="N236" s="107" t="e">
        <f t="shared" si="53"/>
        <v>#DIV/0!</v>
      </c>
      <c r="O236" s="101"/>
    </row>
    <row r="237" spans="1:15" ht="17.100000000000001" customHeight="1">
      <c r="A237" s="102" t="s">
        <v>609</v>
      </c>
      <c r="B237" s="101" t="s">
        <v>290</v>
      </c>
      <c r="C237" s="102" t="s">
        <v>15</v>
      </c>
      <c r="D237" s="103">
        <v>55.16</v>
      </c>
      <c r="E237" s="102" t="s">
        <v>12</v>
      </c>
      <c r="F237" s="102">
        <v>6</v>
      </c>
      <c r="G237" s="102" t="str">
        <f t="shared" si="49"/>
        <v>H6</v>
      </c>
      <c r="H237" s="102">
        <f>VLOOKUP(F237,'4.) Faktoren'!$C$73:$D$80,2,0)</f>
        <v>268</v>
      </c>
      <c r="I237" s="104">
        <f t="shared" si="50"/>
        <v>14782.88</v>
      </c>
      <c r="J237" s="139">
        <f>VLOOKUP(G237,'5.) LST UR+AR'!$B$16:$D$51,3,0)</f>
        <v>0</v>
      </c>
      <c r="K237" s="105" t="e">
        <f t="shared" si="51"/>
        <v>#DIV/0!</v>
      </c>
      <c r="L237" s="106" t="e">
        <f t="shared" si="52"/>
        <v>#DIV/0!</v>
      </c>
      <c r="M237" s="138">
        <f>'3.a) SVS UR'!$F$75</f>
        <v>0</v>
      </c>
      <c r="N237" s="107" t="e">
        <f t="shared" si="53"/>
        <v>#DIV/0!</v>
      </c>
      <c r="O237" s="101"/>
    </row>
    <row r="238" spans="1:15" ht="17.100000000000001" customHeight="1">
      <c r="A238" s="102" t="s">
        <v>610</v>
      </c>
      <c r="B238" s="101" t="s">
        <v>597</v>
      </c>
      <c r="C238" s="102" t="s">
        <v>7</v>
      </c>
      <c r="D238" s="103">
        <v>19.04</v>
      </c>
      <c r="E238" s="102" t="s">
        <v>92</v>
      </c>
      <c r="F238" s="102">
        <v>2</v>
      </c>
      <c r="G238" s="102" t="str">
        <f t="shared" si="49"/>
        <v>C2</v>
      </c>
      <c r="H238" s="102">
        <f>VLOOKUP(F238,'4.) Faktoren'!$C$73:$D$80,2,0)</f>
        <v>92</v>
      </c>
      <c r="I238" s="104">
        <f t="shared" si="50"/>
        <v>1751.6799999999998</v>
      </c>
      <c r="J238" s="139">
        <f>VLOOKUP(G238,'5.) LST UR+AR'!$B$16:$D$51,3,0)</f>
        <v>0</v>
      </c>
      <c r="K238" s="105" t="e">
        <f t="shared" si="51"/>
        <v>#DIV/0!</v>
      </c>
      <c r="L238" s="106" t="e">
        <f t="shared" si="52"/>
        <v>#DIV/0!</v>
      </c>
      <c r="M238" s="138">
        <f>'3.a) SVS UR'!$F$75</f>
        <v>0</v>
      </c>
      <c r="N238" s="107" t="e">
        <f t="shared" si="53"/>
        <v>#DIV/0!</v>
      </c>
      <c r="O238" s="101"/>
    </row>
    <row r="239" spans="1:15" ht="17.100000000000001" customHeight="1">
      <c r="A239" s="102" t="s">
        <v>611</v>
      </c>
      <c r="B239" s="101" t="s">
        <v>612</v>
      </c>
      <c r="C239" s="102" t="s">
        <v>147</v>
      </c>
      <c r="D239" s="103">
        <v>36.15</v>
      </c>
      <c r="E239" s="102" t="s">
        <v>92</v>
      </c>
      <c r="F239" s="102">
        <v>2</v>
      </c>
      <c r="G239" s="102" t="str">
        <f t="shared" si="49"/>
        <v>C2</v>
      </c>
      <c r="H239" s="102">
        <f>VLOOKUP(F239,'4.) Faktoren'!$C$73:$D$80,2,0)</f>
        <v>92</v>
      </c>
      <c r="I239" s="104">
        <f t="shared" si="50"/>
        <v>3325.7999999999997</v>
      </c>
      <c r="J239" s="139">
        <f>VLOOKUP(G239,'5.) LST UR+AR'!$B$16:$D$51,3,0)</f>
        <v>0</v>
      </c>
      <c r="K239" s="105" t="e">
        <f t="shared" si="51"/>
        <v>#DIV/0!</v>
      </c>
      <c r="L239" s="106" t="e">
        <f t="shared" si="52"/>
        <v>#DIV/0!</v>
      </c>
      <c r="M239" s="138">
        <f>'3.a) SVS UR'!$F$75</f>
        <v>0</v>
      </c>
      <c r="N239" s="107" t="e">
        <f t="shared" si="53"/>
        <v>#DIV/0!</v>
      </c>
      <c r="O239" s="101"/>
    </row>
    <row r="240" spans="1:15" ht="17.100000000000001" customHeight="1">
      <c r="A240" s="102" t="s">
        <v>613</v>
      </c>
      <c r="B240" s="101" t="s">
        <v>614</v>
      </c>
      <c r="C240" s="102" t="s">
        <v>7</v>
      </c>
      <c r="D240" s="103">
        <v>28.8</v>
      </c>
      <c r="E240" s="102" t="s">
        <v>92</v>
      </c>
      <c r="F240" s="102">
        <v>2</v>
      </c>
      <c r="G240" s="102" t="str">
        <f t="shared" si="49"/>
        <v>C2</v>
      </c>
      <c r="H240" s="102">
        <f>VLOOKUP(F240,'4.) Faktoren'!$C$73:$D$80,2,0)</f>
        <v>92</v>
      </c>
      <c r="I240" s="104">
        <f t="shared" si="50"/>
        <v>2649.6</v>
      </c>
      <c r="J240" s="139">
        <f>VLOOKUP(G240,'5.) LST UR+AR'!$B$16:$D$51,3,0)</f>
        <v>0</v>
      </c>
      <c r="K240" s="105" t="e">
        <f t="shared" si="51"/>
        <v>#DIV/0!</v>
      </c>
      <c r="L240" s="106" t="e">
        <f t="shared" si="52"/>
        <v>#DIV/0!</v>
      </c>
      <c r="M240" s="138">
        <f>'3.a) SVS UR'!$F$75</f>
        <v>0</v>
      </c>
      <c r="N240" s="107" t="e">
        <f t="shared" si="53"/>
        <v>#DIV/0!</v>
      </c>
      <c r="O240" s="101"/>
    </row>
    <row r="241" spans="1:15" ht="17.100000000000001" customHeight="1">
      <c r="A241" s="102" t="s">
        <v>615</v>
      </c>
      <c r="B241" s="101" t="s">
        <v>616</v>
      </c>
      <c r="C241" s="102" t="s">
        <v>7</v>
      </c>
      <c r="D241" s="103">
        <v>3.27</v>
      </c>
      <c r="E241" s="102" t="s">
        <v>92</v>
      </c>
      <c r="F241" s="102">
        <v>2</v>
      </c>
      <c r="G241" s="102" t="str">
        <f t="shared" si="49"/>
        <v>C2</v>
      </c>
      <c r="H241" s="102">
        <f>VLOOKUP(F241,'4.) Faktoren'!$C$73:$D$80,2,0)</f>
        <v>92</v>
      </c>
      <c r="I241" s="104">
        <f t="shared" si="50"/>
        <v>300.83999999999997</v>
      </c>
      <c r="J241" s="139">
        <f>VLOOKUP(G241,'5.) LST UR+AR'!$B$16:$D$51,3,0)</f>
        <v>0</v>
      </c>
      <c r="K241" s="105" t="e">
        <f t="shared" si="51"/>
        <v>#DIV/0!</v>
      </c>
      <c r="L241" s="106" t="e">
        <f t="shared" si="52"/>
        <v>#DIV/0!</v>
      </c>
      <c r="M241" s="138">
        <f>'3.a) SVS UR'!$F$75</f>
        <v>0</v>
      </c>
      <c r="N241" s="107" t="e">
        <f t="shared" si="53"/>
        <v>#DIV/0!</v>
      </c>
      <c r="O241" s="101"/>
    </row>
    <row r="242" spans="1:15" ht="17.100000000000001" customHeight="1">
      <c r="A242" s="102" t="s">
        <v>617</v>
      </c>
      <c r="B242" s="101" t="s">
        <v>618</v>
      </c>
      <c r="C242" s="102" t="s">
        <v>15</v>
      </c>
      <c r="D242" s="103">
        <v>14.62</v>
      </c>
      <c r="E242" s="102" t="s">
        <v>92</v>
      </c>
      <c r="F242" s="102">
        <v>2</v>
      </c>
      <c r="G242" s="102" t="str">
        <f t="shared" si="49"/>
        <v>C2</v>
      </c>
      <c r="H242" s="102">
        <f>VLOOKUP(F242,'4.) Faktoren'!$C$73:$D$80,2,0)</f>
        <v>92</v>
      </c>
      <c r="I242" s="104">
        <f t="shared" si="50"/>
        <v>1345.04</v>
      </c>
      <c r="J242" s="139">
        <f>VLOOKUP(G242,'5.) LST UR+AR'!$B$16:$D$51,3,0)</f>
        <v>0</v>
      </c>
      <c r="K242" s="105" t="e">
        <f t="shared" si="51"/>
        <v>#DIV/0!</v>
      </c>
      <c r="L242" s="106" t="e">
        <f t="shared" si="52"/>
        <v>#DIV/0!</v>
      </c>
      <c r="M242" s="138">
        <f>'3.a) SVS UR'!$F$75</f>
        <v>0</v>
      </c>
      <c r="N242" s="107" t="e">
        <f t="shared" si="53"/>
        <v>#DIV/0!</v>
      </c>
      <c r="O242" s="101"/>
    </row>
    <row r="243" spans="1:15" ht="17.100000000000001" customHeight="1">
      <c r="A243" s="102" t="s">
        <v>619</v>
      </c>
      <c r="B243" s="101" t="s">
        <v>620</v>
      </c>
      <c r="C243" s="102" t="s">
        <v>15</v>
      </c>
      <c r="D243" s="103">
        <v>13.61</v>
      </c>
      <c r="E243" s="102" t="s">
        <v>92</v>
      </c>
      <c r="F243" s="102">
        <v>2</v>
      </c>
      <c r="G243" s="102" t="str">
        <f t="shared" si="49"/>
        <v>C2</v>
      </c>
      <c r="H243" s="102">
        <f>VLOOKUP(F243,'4.) Faktoren'!$C$73:$D$80,2,0)</f>
        <v>92</v>
      </c>
      <c r="I243" s="104">
        <f t="shared" si="50"/>
        <v>1252.1199999999999</v>
      </c>
      <c r="J243" s="139">
        <f>VLOOKUP(G243,'5.) LST UR+AR'!$B$16:$D$51,3,0)</f>
        <v>0</v>
      </c>
      <c r="K243" s="105" t="e">
        <f t="shared" si="51"/>
        <v>#DIV/0!</v>
      </c>
      <c r="L243" s="106" t="e">
        <f t="shared" si="52"/>
        <v>#DIV/0!</v>
      </c>
      <c r="M243" s="138">
        <f>'3.a) SVS UR'!$F$75</f>
        <v>0</v>
      </c>
      <c r="N243" s="107" t="e">
        <f t="shared" si="53"/>
        <v>#DIV/0!</v>
      </c>
      <c r="O243" s="101"/>
    </row>
    <row r="244" spans="1:15" ht="17.100000000000001" customHeight="1">
      <c r="A244" s="102" t="s">
        <v>621</v>
      </c>
      <c r="B244" s="101" t="s">
        <v>622</v>
      </c>
      <c r="C244" s="102" t="s">
        <v>15</v>
      </c>
      <c r="D244" s="103">
        <v>12.6</v>
      </c>
      <c r="E244" s="102" t="s">
        <v>92</v>
      </c>
      <c r="F244" s="102">
        <v>2</v>
      </c>
      <c r="G244" s="102" t="str">
        <f t="shared" si="49"/>
        <v>C2</v>
      </c>
      <c r="H244" s="102">
        <f>VLOOKUP(F244,'4.) Faktoren'!$C$73:$D$80,2,0)</f>
        <v>92</v>
      </c>
      <c r="I244" s="104">
        <f t="shared" si="50"/>
        <v>1159.2</v>
      </c>
      <c r="J244" s="139">
        <f>VLOOKUP(G244,'5.) LST UR+AR'!$B$16:$D$51,3,0)</f>
        <v>0</v>
      </c>
      <c r="K244" s="105" t="e">
        <f t="shared" si="51"/>
        <v>#DIV/0!</v>
      </c>
      <c r="L244" s="106" t="e">
        <f t="shared" si="52"/>
        <v>#DIV/0!</v>
      </c>
      <c r="M244" s="138">
        <f>'3.a) SVS UR'!$F$75</f>
        <v>0</v>
      </c>
      <c r="N244" s="107" t="e">
        <f t="shared" si="53"/>
        <v>#DIV/0!</v>
      </c>
      <c r="O244" s="101"/>
    </row>
    <row r="245" spans="1:15" ht="17.100000000000001" customHeight="1">
      <c r="A245" s="102" t="s">
        <v>623</v>
      </c>
      <c r="B245" s="101" t="s">
        <v>624</v>
      </c>
      <c r="C245" s="102" t="s">
        <v>152</v>
      </c>
      <c r="D245" s="103">
        <v>22.66</v>
      </c>
      <c r="E245" s="102" t="s">
        <v>92</v>
      </c>
      <c r="F245" s="102">
        <v>2</v>
      </c>
      <c r="G245" s="102" t="str">
        <f t="shared" si="49"/>
        <v>C2</v>
      </c>
      <c r="H245" s="102">
        <f>VLOOKUP(F245,'4.) Faktoren'!$C$73:$D$80,2,0)</f>
        <v>92</v>
      </c>
      <c r="I245" s="104">
        <f t="shared" si="50"/>
        <v>2084.7199999999998</v>
      </c>
      <c r="J245" s="139">
        <f>VLOOKUP(G245,'5.) LST UR+AR'!$B$16:$D$51,3,0)</f>
        <v>0</v>
      </c>
      <c r="K245" s="105" t="e">
        <f t="shared" si="51"/>
        <v>#DIV/0!</v>
      </c>
      <c r="L245" s="106" t="e">
        <f t="shared" si="52"/>
        <v>#DIV/0!</v>
      </c>
      <c r="M245" s="138">
        <f>'3.a) SVS UR'!$F$75</f>
        <v>0</v>
      </c>
      <c r="N245" s="107" t="e">
        <f t="shared" si="53"/>
        <v>#DIV/0!</v>
      </c>
      <c r="O245" s="101"/>
    </row>
    <row r="246" spans="1:15" ht="17.100000000000001" customHeight="1">
      <c r="A246" s="102" t="s">
        <v>625</v>
      </c>
      <c r="B246" s="101" t="s">
        <v>626</v>
      </c>
      <c r="C246" s="102" t="s">
        <v>15</v>
      </c>
      <c r="D246" s="103">
        <v>10.84</v>
      </c>
      <c r="E246" s="102" t="s">
        <v>92</v>
      </c>
      <c r="F246" s="102">
        <v>2</v>
      </c>
      <c r="G246" s="102" t="str">
        <f t="shared" si="49"/>
        <v>C2</v>
      </c>
      <c r="H246" s="102">
        <f>VLOOKUP(F246,'4.) Faktoren'!$C$73:$D$80,2,0)</f>
        <v>92</v>
      </c>
      <c r="I246" s="104">
        <f t="shared" si="50"/>
        <v>997.28</v>
      </c>
      <c r="J246" s="139">
        <f>VLOOKUP(G246,'5.) LST UR+AR'!$B$16:$D$51,3,0)</f>
        <v>0</v>
      </c>
      <c r="K246" s="105" t="e">
        <f t="shared" si="51"/>
        <v>#DIV/0!</v>
      </c>
      <c r="L246" s="106" t="e">
        <f t="shared" si="52"/>
        <v>#DIV/0!</v>
      </c>
      <c r="M246" s="138">
        <f>'3.a) SVS UR'!$F$75</f>
        <v>0</v>
      </c>
      <c r="N246" s="107" t="e">
        <f t="shared" si="53"/>
        <v>#DIV/0!</v>
      </c>
      <c r="O246" s="101"/>
    </row>
    <row r="247" spans="1:15" ht="17.100000000000001" customHeight="1">
      <c r="A247" s="102" t="s">
        <v>627</v>
      </c>
      <c r="B247" s="101" t="s">
        <v>310</v>
      </c>
      <c r="C247" s="102" t="s">
        <v>9</v>
      </c>
      <c r="D247" s="103">
        <v>13.9</v>
      </c>
      <c r="E247" s="102" t="s">
        <v>94</v>
      </c>
      <c r="F247" s="102">
        <v>6</v>
      </c>
      <c r="G247" s="102" t="str">
        <f>IF(F247="k. R.",E247,CONCATENATE(E247,F247))</f>
        <v>F6</v>
      </c>
      <c r="H247" s="102">
        <f>VLOOKUP(F247,'4.) Faktoren'!$C$73:$D$80,2,0)</f>
        <v>268</v>
      </c>
      <c r="I247" s="104">
        <f t="shared" si="50"/>
        <v>3725.2000000000003</v>
      </c>
      <c r="J247" s="139">
        <f>VLOOKUP(G247,'5.) LST UR+AR'!$B$16:$D$51,3,0)</f>
        <v>0</v>
      </c>
      <c r="K247" s="105" t="e">
        <f t="shared" si="51"/>
        <v>#DIV/0!</v>
      </c>
      <c r="L247" s="106" t="e">
        <f t="shared" si="52"/>
        <v>#DIV/0!</v>
      </c>
      <c r="M247" s="138">
        <f>'3.a) SVS UR'!$F$75</f>
        <v>0</v>
      </c>
      <c r="N247" s="107" t="e">
        <f t="shared" si="53"/>
        <v>#DIV/0!</v>
      </c>
      <c r="O247" s="101"/>
    </row>
    <row r="248" spans="1:15" ht="17.100000000000001" customHeight="1">
      <c r="A248" s="102" t="s">
        <v>628</v>
      </c>
      <c r="B248" s="101" t="s">
        <v>312</v>
      </c>
      <c r="C248" s="102" t="s">
        <v>9</v>
      </c>
      <c r="D248" s="103">
        <v>9.7899999999999991</v>
      </c>
      <c r="E248" s="102" t="s">
        <v>94</v>
      </c>
      <c r="F248" s="102">
        <v>6</v>
      </c>
      <c r="G248" s="102" t="str">
        <f t="shared" ref="G248:G256" si="54">IF(F248="k. R.",E248,CONCATENATE(E248,F248))</f>
        <v>F6</v>
      </c>
      <c r="H248" s="102">
        <f>VLOOKUP(F248,'4.) Faktoren'!$C$73:$D$80,2,0)</f>
        <v>268</v>
      </c>
      <c r="I248" s="104">
        <f t="shared" ref="I248:I256" si="55">D248*H248</f>
        <v>2623.72</v>
      </c>
      <c r="J248" s="139">
        <f>VLOOKUP(G248,'5.) LST UR+AR'!$B$16:$D$51,3,0)</f>
        <v>0</v>
      </c>
      <c r="K248" s="105" t="e">
        <f t="shared" ref="K248:K256" si="56">I248/J248</f>
        <v>#DIV/0!</v>
      </c>
      <c r="L248" s="106" t="e">
        <f t="shared" ref="L248:L256" si="57">K248/12</f>
        <v>#DIV/0!</v>
      </c>
      <c r="M248" s="138">
        <f>'3.a) SVS UR'!$F$75</f>
        <v>0</v>
      </c>
      <c r="N248" s="107" t="e">
        <f t="shared" ref="N248:N256" si="58">L248*M248</f>
        <v>#DIV/0!</v>
      </c>
      <c r="O248" s="101"/>
    </row>
    <row r="249" spans="1:15" ht="17.100000000000001" customHeight="1">
      <c r="A249" s="102" t="s">
        <v>629</v>
      </c>
      <c r="B249" s="101" t="s">
        <v>408</v>
      </c>
      <c r="C249" s="102" t="s">
        <v>9</v>
      </c>
      <c r="D249" s="103">
        <v>4.0199999999999996</v>
      </c>
      <c r="E249" s="102" t="s">
        <v>353</v>
      </c>
      <c r="F249" s="102">
        <v>1</v>
      </c>
      <c r="G249" s="102" t="str">
        <f t="shared" si="54"/>
        <v>Z1</v>
      </c>
      <c r="H249" s="102"/>
      <c r="I249" s="102"/>
      <c r="J249" s="102"/>
      <c r="K249" s="102"/>
      <c r="L249" s="102"/>
      <c r="M249" s="102"/>
      <c r="N249" s="102"/>
      <c r="O249" s="101" t="s">
        <v>841</v>
      </c>
    </row>
    <row r="250" spans="1:15" ht="17.100000000000001" customHeight="1">
      <c r="A250" s="102" t="s">
        <v>630</v>
      </c>
      <c r="B250" s="101" t="s">
        <v>290</v>
      </c>
      <c r="C250" s="102" t="s">
        <v>15</v>
      </c>
      <c r="D250" s="103">
        <v>34.479999999999997</v>
      </c>
      <c r="E250" s="102" t="s">
        <v>12</v>
      </c>
      <c r="F250" s="102">
        <v>6</v>
      </c>
      <c r="G250" s="102" t="str">
        <f t="shared" si="54"/>
        <v>H6</v>
      </c>
      <c r="H250" s="102">
        <f>VLOOKUP(F250,'4.) Faktoren'!$C$73:$D$80,2,0)</f>
        <v>268</v>
      </c>
      <c r="I250" s="104">
        <f t="shared" si="55"/>
        <v>9240.64</v>
      </c>
      <c r="J250" s="139">
        <f>VLOOKUP(G250,'5.) LST UR+AR'!$B$16:$D$51,3,0)</f>
        <v>0</v>
      </c>
      <c r="K250" s="105" t="e">
        <f t="shared" si="56"/>
        <v>#DIV/0!</v>
      </c>
      <c r="L250" s="106" t="e">
        <f t="shared" si="57"/>
        <v>#DIV/0!</v>
      </c>
      <c r="M250" s="138">
        <f>'3.a) SVS UR'!$F$75</f>
        <v>0</v>
      </c>
      <c r="N250" s="107" t="e">
        <f t="shared" si="58"/>
        <v>#DIV/0!</v>
      </c>
      <c r="O250" s="101"/>
    </row>
    <row r="251" spans="1:15" ht="17.100000000000001" customHeight="1">
      <c r="A251" s="102" t="s">
        <v>631</v>
      </c>
      <c r="B251" s="101" t="s">
        <v>632</v>
      </c>
      <c r="C251" s="102" t="s">
        <v>15</v>
      </c>
      <c r="D251" s="103">
        <v>100</v>
      </c>
      <c r="E251" s="102" t="s">
        <v>183</v>
      </c>
      <c r="F251" s="102">
        <v>3</v>
      </c>
      <c r="G251" s="102" t="str">
        <f t="shared" si="54"/>
        <v>M3</v>
      </c>
      <c r="H251" s="102">
        <f>VLOOKUP(F251,'4.) Faktoren'!$C$73:$D$80,2,0)</f>
        <v>138</v>
      </c>
      <c r="I251" s="104">
        <f t="shared" si="55"/>
        <v>13800</v>
      </c>
      <c r="J251" s="139">
        <f>VLOOKUP(G251,'5.) LST UR+AR'!$B$16:$D$51,3,0)</f>
        <v>0</v>
      </c>
      <c r="K251" s="105" t="e">
        <f t="shared" si="56"/>
        <v>#DIV/0!</v>
      </c>
      <c r="L251" s="106" t="e">
        <f t="shared" si="57"/>
        <v>#DIV/0!</v>
      </c>
      <c r="M251" s="138">
        <f>'3.a) SVS UR'!$F$75</f>
        <v>0</v>
      </c>
      <c r="N251" s="107" t="e">
        <f t="shared" si="58"/>
        <v>#DIV/0!</v>
      </c>
      <c r="O251" s="101"/>
    </row>
    <row r="252" spans="1:15" ht="17.100000000000001" customHeight="1">
      <c r="A252" s="102" t="s">
        <v>633</v>
      </c>
      <c r="B252" s="101" t="s">
        <v>634</v>
      </c>
      <c r="C252" s="102" t="s">
        <v>15</v>
      </c>
      <c r="D252" s="103">
        <v>30</v>
      </c>
      <c r="E252" s="102" t="s">
        <v>183</v>
      </c>
      <c r="F252" s="102">
        <v>3</v>
      </c>
      <c r="G252" s="102" t="str">
        <f t="shared" si="54"/>
        <v>M3</v>
      </c>
      <c r="H252" s="102">
        <f>VLOOKUP(F252,'4.) Faktoren'!$C$73:$D$80,2,0)</f>
        <v>138</v>
      </c>
      <c r="I252" s="104">
        <f t="shared" si="55"/>
        <v>4140</v>
      </c>
      <c r="J252" s="139">
        <f>VLOOKUP(G252,'5.) LST UR+AR'!$B$16:$D$51,3,0)</f>
        <v>0</v>
      </c>
      <c r="K252" s="105" t="e">
        <f t="shared" si="56"/>
        <v>#DIV/0!</v>
      </c>
      <c r="L252" s="106" t="e">
        <f t="shared" si="57"/>
        <v>#DIV/0!</v>
      </c>
      <c r="M252" s="138">
        <f>'3.a) SVS UR'!$F$75</f>
        <v>0</v>
      </c>
      <c r="N252" s="107" t="e">
        <f t="shared" si="58"/>
        <v>#DIV/0!</v>
      </c>
      <c r="O252" s="101"/>
    </row>
    <row r="253" spans="1:15" ht="17.100000000000001" customHeight="1">
      <c r="A253" s="102" t="s">
        <v>635</v>
      </c>
      <c r="B253" s="101" t="s">
        <v>636</v>
      </c>
      <c r="C253" s="102" t="s">
        <v>15</v>
      </c>
      <c r="D253" s="103">
        <v>24.85</v>
      </c>
      <c r="E253" s="102" t="s">
        <v>93</v>
      </c>
      <c r="F253" s="102" t="s">
        <v>84</v>
      </c>
      <c r="G253" s="102" t="str">
        <f t="shared" si="54"/>
        <v>D</v>
      </c>
      <c r="H253" s="102"/>
      <c r="I253" s="102"/>
      <c r="J253" s="102"/>
      <c r="K253" s="102"/>
      <c r="L253" s="102"/>
      <c r="M253" s="102"/>
      <c r="N253" s="102"/>
      <c r="O253" s="101"/>
    </row>
    <row r="254" spans="1:15" ht="17.100000000000001" customHeight="1">
      <c r="A254" s="102" t="s">
        <v>637</v>
      </c>
      <c r="B254" s="101" t="s">
        <v>638</v>
      </c>
      <c r="C254" s="102" t="s">
        <v>9</v>
      </c>
      <c r="D254" s="103">
        <v>16.45</v>
      </c>
      <c r="E254" s="102" t="s">
        <v>183</v>
      </c>
      <c r="F254" s="102">
        <v>2</v>
      </c>
      <c r="G254" s="102" t="str">
        <f t="shared" si="54"/>
        <v>M2</v>
      </c>
      <c r="H254" s="102">
        <f>VLOOKUP(F254,'4.) Faktoren'!$C$73:$D$80,2,0)</f>
        <v>92</v>
      </c>
      <c r="I254" s="104">
        <f t="shared" si="55"/>
        <v>1513.3999999999999</v>
      </c>
      <c r="J254" s="139">
        <f>VLOOKUP(G254,'5.) LST UR+AR'!$B$16:$D$51,3,0)</f>
        <v>0</v>
      </c>
      <c r="K254" s="105" t="e">
        <f t="shared" si="56"/>
        <v>#DIV/0!</v>
      </c>
      <c r="L254" s="106" t="e">
        <f t="shared" si="57"/>
        <v>#DIV/0!</v>
      </c>
      <c r="M254" s="138">
        <f>'3.a) SVS UR'!$F$75</f>
        <v>0</v>
      </c>
      <c r="N254" s="107" t="e">
        <f t="shared" si="58"/>
        <v>#DIV/0!</v>
      </c>
      <c r="O254" s="101"/>
    </row>
    <row r="255" spans="1:15" ht="17.100000000000001" customHeight="1">
      <c r="A255" s="102" t="s">
        <v>639</v>
      </c>
      <c r="B255" s="101" t="s">
        <v>640</v>
      </c>
      <c r="C255" s="102" t="s">
        <v>9</v>
      </c>
      <c r="D255" s="103">
        <v>10.26</v>
      </c>
      <c r="E255" s="102" t="s">
        <v>93</v>
      </c>
      <c r="F255" s="102">
        <v>2</v>
      </c>
      <c r="G255" s="102" t="str">
        <f t="shared" si="54"/>
        <v>D2</v>
      </c>
      <c r="H255" s="102">
        <f>VLOOKUP(F255,'4.) Faktoren'!$C$73:$D$80,2,0)</f>
        <v>92</v>
      </c>
      <c r="I255" s="104">
        <f t="shared" si="55"/>
        <v>943.92</v>
      </c>
      <c r="J255" s="139">
        <f>VLOOKUP(G255,'5.) LST UR+AR'!$B$16:$D$51,3,0)</f>
        <v>0</v>
      </c>
      <c r="K255" s="105" t="e">
        <f t="shared" si="56"/>
        <v>#DIV/0!</v>
      </c>
      <c r="L255" s="106" t="e">
        <f t="shared" si="57"/>
        <v>#DIV/0!</v>
      </c>
      <c r="M255" s="138">
        <f>'3.a) SVS UR'!$F$75</f>
        <v>0</v>
      </c>
      <c r="N255" s="107" t="e">
        <f t="shared" si="58"/>
        <v>#DIV/0!</v>
      </c>
      <c r="O255" s="101"/>
    </row>
    <row r="256" spans="1:15" ht="17.100000000000001" customHeight="1">
      <c r="A256" s="102" t="s">
        <v>641</v>
      </c>
      <c r="B256" s="101" t="s">
        <v>290</v>
      </c>
      <c r="C256" s="102" t="s">
        <v>15</v>
      </c>
      <c r="D256" s="103">
        <v>4.92</v>
      </c>
      <c r="E256" s="102" t="s">
        <v>12</v>
      </c>
      <c r="F256" s="102">
        <v>6</v>
      </c>
      <c r="G256" s="102" t="str">
        <f t="shared" si="54"/>
        <v>H6</v>
      </c>
      <c r="H256" s="102">
        <f>VLOOKUP(F256,'4.) Faktoren'!$C$73:$D$80,2,0)</f>
        <v>268</v>
      </c>
      <c r="I256" s="104">
        <f t="shared" si="55"/>
        <v>1318.56</v>
      </c>
      <c r="J256" s="139">
        <f>VLOOKUP(G256,'5.) LST UR+AR'!$B$16:$D$51,3,0)</f>
        <v>0</v>
      </c>
      <c r="K256" s="105" t="e">
        <f t="shared" si="56"/>
        <v>#DIV/0!</v>
      </c>
      <c r="L256" s="106" t="e">
        <f t="shared" si="57"/>
        <v>#DIV/0!</v>
      </c>
      <c r="M256" s="138">
        <f>'3.a) SVS UR'!$F$75</f>
        <v>0</v>
      </c>
      <c r="N256" s="107" t="e">
        <f t="shared" si="58"/>
        <v>#DIV/0!</v>
      </c>
      <c r="O256" s="101"/>
    </row>
    <row r="257" spans="1:15" ht="17.100000000000001" customHeight="1">
      <c r="A257" s="116" t="s">
        <v>642</v>
      </c>
      <c r="B257" s="117"/>
      <c r="C257" s="118"/>
      <c r="D257" s="119">
        <f>SUM(D227:D256)</f>
        <v>755.81</v>
      </c>
      <c r="E257" s="118"/>
      <c r="F257" s="118"/>
      <c r="G257" s="118"/>
      <c r="H257" s="118"/>
      <c r="I257" s="118"/>
      <c r="J257" s="118"/>
      <c r="K257" s="118"/>
      <c r="L257" s="118"/>
      <c r="M257" s="118"/>
      <c r="N257" s="118"/>
      <c r="O257" s="120"/>
    </row>
    <row r="258" spans="1:15" ht="17.100000000000001" customHeight="1">
      <c r="A258" s="113" t="s">
        <v>643</v>
      </c>
      <c r="B258" s="114"/>
      <c r="C258" s="114"/>
      <c r="D258" s="114"/>
      <c r="E258" s="114"/>
      <c r="F258" s="114"/>
      <c r="G258" s="114"/>
      <c r="H258" s="114"/>
      <c r="I258" s="114"/>
      <c r="J258" s="114"/>
      <c r="K258" s="114"/>
      <c r="L258" s="114"/>
      <c r="M258" s="114"/>
      <c r="N258" s="114"/>
      <c r="O258" s="115"/>
    </row>
    <row r="259" spans="1:15" ht="17.100000000000001" customHeight="1">
      <c r="A259" s="102" t="s">
        <v>644</v>
      </c>
      <c r="B259" s="101" t="s">
        <v>645</v>
      </c>
      <c r="C259" s="102" t="s">
        <v>9</v>
      </c>
      <c r="D259" s="103">
        <v>76.98</v>
      </c>
      <c r="E259" s="102" t="s">
        <v>95</v>
      </c>
      <c r="F259" s="102" t="s">
        <v>86</v>
      </c>
      <c r="G259" s="102" t="str">
        <f t="shared" ref="G259:G265" si="59">IF(F259="k. R.",E259,CONCATENATE(E259,F259))</f>
        <v>G1M</v>
      </c>
      <c r="H259" s="102">
        <f>VLOOKUP(F259,'4.) Faktoren'!$C$73:$D$80,2,0)</f>
        <v>11</v>
      </c>
      <c r="I259" s="104">
        <f t="shared" ref="I259:I265" si="60">D259*H259</f>
        <v>846.78000000000009</v>
      </c>
      <c r="J259" s="139">
        <f>VLOOKUP(G259,'5.) LST UR+AR'!$B$16:$D$51,3,0)</f>
        <v>0</v>
      </c>
      <c r="K259" s="105" t="e">
        <f t="shared" ref="K259:K265" si="61">I259/J259</f>
        <v>#DIV/0!</v>
      </c>
      <c r="L259" s="106" t="e">
        <f t="shared" ref="L259:L265" si="62">K259/12</f>
        <v>#DIV/0!</v>
      </c>
      <c r="M259" s="138">
        <f>'3.a) SVS UR'!$F$75</f>
        <v>0</v>
      </c>
      <c r="N259" s="107" t="e">
        <f t="shared" ref="N259:N265" si="63">L259*M259</f>
        <v>#DIV/0!</v>
      </c>
      <c r="O259" s="101"/>
    </row>
    <row r="260" spans="1:15" ht="17.100000000000001" customHeight="1">
      <c r="A260" s="102" t="s">
        <v>646</v>
      </c>
      <c r="B260" s="101" t="s">
        <v>647</v>
      </c>
      <c r="C260" s="102" t="s">
        <v>9</v>
      </c>
      <c r="D260" s="103">
        <v>56</v>
      </c>
      <c r="E260" s="102" t="s">
        <v>95</v>
      </c>
      <c r="F260" s="102" t="s">
        <v>659</v>
      </c>
      <c r="G260" s="102" t="str">
        <f t="shared" si="59"/>
        <v>G1Q</v>
      </c>
      <c r="H260" s="102">
        <f>VLOOKUP(F260,'4.) Faktoren'!$C$73:$D$80,2,0)</f>
        <v>4</v>
      </c>
      <c r="I260" s="104">
        <f t="shared" si="60"/>
        <v>224</v>
      </c>
      <c r="J260" s="139">
        <f>VLOOKUP(G260,'5.) LST UR+AR'!$B$16:$D$51,3,0)</f>
        <v>0</v>
      </c>
      <c r="K260" s="105" t="e">
        <f t="shared" si="61"/>
        <v>#DIV/0!</v>
      </c>
      <c r="L260" s="106" t="e">
        <f t="shared" si="62"/>
        <v>#DIV/0!</v>
      </c>
      <c r="M260" s="138">
        <f>'3.a) SVS UR'!$F$75</f>
        <v>0</v>
      </c>
      <c r="N260" s="107" t="e">
        <f t="shared" si="63"/>
        <v>#DIV/0!</v>
      </c>
      <c r="O260" s="101"/>
    </row>
    <row r="261" spans="1:15" ht="17.100000000000001" customHeight="1">
      <c r="A261" s="102" t="s">
        <v>648</v>
      </c>
      <c r="B261" s="101" t="s">
        <v>649</v>
      </c>
      <c r="C261" s="102" t="s">
        <v>9</v>
      </c>
      <c r="D261" s="103">
        <v>105.8</v>
      </c>
      <c r="E261" s="102" t="s">
        <v>95</v>
      </c>
      <c r="F261" s="102">
        <v>2</v>
      </c>
      <c r="G261" s="102" t="str">
        <f t="shared" si="59"/>
        <v>G2</v>
      </c>
      <c r="H261" s="102">
        <f>VLOOKUP(F261,'4.) Faktoren'!$C$73:$D$80,2,0)</f>
        <v>92</v>
      </c>
      <c r="I261" s="104">
        <f t="shared" si="60"/>
        <v>9733.6</v>
      </c>
      <c r="J261" s="139">
        <f>VLOOKUP(G261,'5.) LST UR+AR'!$B$16:$D$51,3,0)</f>
        <v>0</v>
      </c>
      <c r="K261" s="105" t="e">
        <f t="shared" si="61"/>
        <v>#DIV/0!</v>
      </c>
      <c r="L261" s="106" t="e">
        <f t="shared" si="62"/>
        <v>#DIV/0!</v>
      </c>
      <c r="M261" s="138">
        <f>'3.a) SVS UR'!$F$75</f>
        <v>0</v>
      </c>
      <c r="N261" s="107" t="e">
        <f t="shared" si="63"/>
        <v>#DIV/0!</v>
      </c>
      <c r="O261" s="101"/>
    </row>
    <row r="262" spans="1:15" ht="17.100000000000001" customHeight="1">
      <c r="A262" s="102" t="s">
        <v>650</v>
      </c>
      <c r="B262" s="101" t="s">
        <v>651</v>
      </c>
      <c r="C262" s="102" t="s">
        <v>652</v>
      </c>
      <c r="D262" s="103">
        <v>98.7</v>
      </c>
      <c r="E262" s="102" t="s">
        <v>95</v>
      </c>
      <c r="F262" s="102" t="s">
        <v>86</v>
      </c>
      <c r="G262" s="102" t="str">
        <f t="shared" si="59"/>
        <v>G1M</v>
      </c>
      <c r="H262" s="102">
        <f>VLOOKUP(F262,'4.) Faktoren'!$C$73:$D$80,2,0)</f>
        <v>11</v>
      </c>
      <c r="I262" s="104">
        <f t="shared" si="60"/>
        <v>1085.7</v>
      </c>
      <c r="J262" s="139">
        <f>VLOOKUP(G262,'5.) LST UR+AR'!$B$16:$D$51,3,0)</f>
        <v>0</v>
      </c>
      <c r="K262" s="105" t="e">
        <f t="shared" si="61"/>
        <v>#DIV/0!</v>
      </c>
      <c r="L262" s="106" t="e">
        <f t="shared" si="62"/>
        <v>#DIV/0!</v>
      </c>
      <c r="M262" s="138">
        <f>'3.a) SVS UR'!$F$75</f>
        <v>0</v>
      </c>
      <c r="N262" s="107" t="e">
        <f t="shared" si="63"/>
        <v>#DIV/0!</v>
      </c>
      <c r="O262" s="101"/>
    </row>
    <row r="263" spans="1:15" ht="17.100000000000001" customHeight="1">
      <c r="A263" s="102" t="s">
        <v>653</v>
      </c>
      <c r="B263" s="101" t="s">
        <v>654</v>
      </c>
      <c r="C263" s="102" t="s">
        <v>9</v>
      </c>
      <c r="D263" s="103">
        <v>155.6</v>
      </c>
      <c r="E263" s="102" t="s">
        <v>95</v>
      </c>
      <c r="F263" s="102">
        <v>2</v>
      </c>
      <c r="G263" s="102" t="str">
        <f t="shared" si="59"/>
        <v>G2</v>
      </c>
      <c r="H263" s="102">
        <f>VLOOKUP(F263,'4.) Faktoren'!$C$73:$D$80,2,0)</f>
        <v>92</v>
      </c>
      <c r="I263" s="104">
        <f t="shared" si="60"/>
        <v>14315.199999999999</v>
      </c>
      <c r="J263" s="139">
        <f>VLOOKUP(G263,'5.) LST UR+AR'!$B$16:$D$51,3,0)</f>
        <v>0</v>
      </c>
      <c r="K263" s="105" t="e">
        <f t="shared" si="61"/>
        <v>#DIV/0!</v>
      </c>
      <c r="L263" s="106" t="e">
        <f t="shared" si="62"/>
        <v>#DIV/0!</v>
      </c>
      <c r="M263" s="138">
        <f>'3.a) SVS UR'!$F$75</f>
        <v>0</v>
      </c>
      <c r="N263" s="107" t="e">
        <f t="shared" si="63"/>
        <v>#DIV/0!</v>
      </c>
      <c r="O263" s="101"/>
    </row>
    <row r="264" spans="1:15" ht="17.100000000000001" customHeight="1">
      <c r="A264" s="102" t="s">
        <v>655</v>
      </c>
      <c r="B264" s="101" t="s">
        <v>647</v>
      </c>
      <c r="C264" s="102" t="s">
        <v>9</v>
      </c>
      <c r="D264" s="103">
        <v>135.9</v>
      </c>
      <c r="E264" s="102" t="s">
        <v>95</v>
      </c>
      <c r="F264" s="102" t="s">
        <v>86</v>
      </c>
      <c r="G264" s="102" t="str">
        <f t="shared" si="59"/>
        <v>G1M</v>
      </c>
      <c r="H264" s="102">
        <f>VLOOKUP(F264,'4.) Faktoren'!$C$73:$D$80,2,0)</f>
        <v>11</v>
      </c>
      <c r="I264" s="104">
        <f t="shared" si="60"/>
        <v>1494.9</v>
      </c>
      <c r="J264" s="139">
        <f>VLOOKUP(G264,'5.) LST UR+AR'!$B$16:$D$51,3,0)</f>
        <v>0</v>
      </c>
      <c r="K264" s="105" t="e">
        <f t="shared" si="61"/>
        <v>#DIV/0!</v>
      </c>
      <c r="L264" s="106" t="e">
        <f t="shared" si="62"/>
        <v>#DIV/0!</v>
      </c>
      <c r="M264" s="138">
        <f>'3.a) SVS UR'!$F$75</f>
        <v>0</v>
      </c>
      <c r="N264" s="107" t="e">
        <f t="shared" si="63"/>
        <v>#DIV/0!</v>
      </c>
      <c r="O264" s="101" t="s">
        <v>844</v>
      </c>
    </row>
    <row r="265" spans="1:15" ht="17.100000000000001" customHeight="1">
      <c r="A265" s="102" t="s">
        <v>656</v>
      </c>
      <c r="B265" s="101" t="s">
        <v>657</v>
      </c>
      <c r="C265" s="102" t="s">
        <v>9</v>
      </c>
      <c r="D265" s="103">
        <v>56</v>
      </c>
      <c r="E265" s="102" t="s">
        <v>95</v>
      </c>
      <c r="F265" s="102" t="s">
        <v>659</v>
      </c>
      <c r="G265" s="102" t="str">
        <f t="shared" si="59"/>
        <v>G1Q</v>
      </c>
      <c r="H265" s="102">
        <f>VLOOKUP(F265,'4.) Faktoren'!$C$73:$D$80,2,0)</f>
        <v>4</v>
      </c>
      <c r="I265" s="104">
        <f t="shared" si="60"/>
        <v>224</v>
      </c>
      <c r="J265" s="139">
        <f>VLOOKUP(G265,'5.) LST UR+AR'!$B$16:$D$51,3,0)</f>
        <v>0</v>
      </c>
      <c r="K265" s="105" t="e">
        <f t="shared" si="61"/>
        <v>#DIV/0!</v>
      </c>
      <c r="L265" s="106" t="e">
        <f t="shared" si="62"/>
        <v>#DIV/0!</v>
      </c>
      <c r="M265" s="138">
        <f>'3.a) SVS UR'!$F$75</f>
        <v>0</v>
      </c>
      <c r="N265" s="107" t="e">
        <f t="shared" si="63"/>
        <v>#DIV/0!</v>
      </c>
      <c r="O265" s="101" t="s">
        <v>845</v>
      </c>
    </row>
    <row r="266" spans="1:15" ht="17.100000000000001" customHeight="1">
      <c r="A266" s="116" t="s">
        <v>658</v>
      </c>
      <c r="B266" s="117"/>
      <c r="C266" s="118"/>
      <c r="D266" s="119">
        <f>SUM(D259:D265)</f>
        <v>684.98</v>
      </c>
      <c r="E266" s="118"/>
      <c r="F266" s="118"/>
      <c r="G266" s="118"/>
      <c r="H266" s="118"/>
      <c r="I266" s="118"/>
      <c r="J266" s="118"/>
      <c r="K266" s="118"/>
      <c r="L266" s="118"/>
      <c r="M266" s="118"/>
      <c r="N266" s="118"/>
      <c r="O266" s="120"/>
    </row>
    <row r="267" spans="1:15" ht="9.75" customHeight="1">
      <c r="A267" s="121"/>
      <c r="B267" s="121"/>
      <c r="C267" s="121"/>
      <c r="D267" s="121"/>
      <c r="E267" s="121"/>
      <c r="F267" s="121"/>
      <c r="G267" s="121"/>
      <c r="H267" s="121"/>
      <c r="I267" s="121"/>
      <c r="J267" s="121"/>
      <c r="K267" s="121"/>
      <c r="L267" s="121"/>
      <c r="M267" s="121"/>
      <c r="N267" s="121"/>
      <c r="O267" s="121"/>
    </row>
    <row r="268" spans="1:15" ht="17.100000000000001" customHeight="1">
      <c r="A268" s="108" t="s">
        <v>212</v>
      </c>
      <c r="B268" s="109"/>
      <c r="C268" s="109"/>
      <c r="D268" s="111">
        <f>SUM(D13:D267)/2</f>
        <v>9174.3100000000068</v>
      </c>
      <c r="E268" s="109"/>
      <c r="F268" s="109"/>
      <c r="G268" s="109"/>
      <c r="H268" s="109"/>
      <c r="I268" s="111">
        <f>SUM(I13:I267)</f>
        <v>878695.56999999983</v>
      </c>
      <c r="J268" s="153"/>
      <c r="K268" s="111" t="e">
        <f>SUM(K13:K267)</f>
        <v>#DIV/0!</v>
      </c>
      <c r="L268" s="111" t="e">
        <f>SUM(L13:L267)</f>
        <v>#DIV/0!</v>
      </c>
      <c r="M268" s="153"/>
      <c r="N268" s="112" t="e">
        <f>SUM(N13:N267)</f>
        <v>#DIV/0!</v>
      </c>
      <c r="O268" s="110"/>
    </row>
  </sheetData>
  <sheetProtection algorithmName="SHA-512" hashValue="4Ef4sGRMuk+pdGqs+1NzJKI7MTKSFhfS9Et8yJkLQkd0PKBjCfoLQyj3dtfdO0vzljk2wWu40nwaR3BJR+sRNg==" saltValue="LvDK3NEHg9N+UbdZEn08Zg==" spinCount="100000" sheet="1" selectLockedCells="1" autoFilter="0"/>
  <autoFilter ref="A11:O266" xr:uid="{FA0D6933-9D06-4DB2-9C62-DE83EC2C1C8D}"/>
  <mergeCells count="10">
    <mergeCell ref="K2:N2"/>
    <mergeCell ref="K1:N1"/>
    <mergeCell ref="K3:N3"/>
    <mergeCell ref="K4:N4"/>
    <mergeCell ref="D1:E1"/>
    <mergeCell ref="D2:E2"/>
    <mergeCell ref="D3:E3"/>
    <mergeCell ref="D4:E4"/>
    <mergeCell ref="F3:I3"/>
    <mergeCell ref="F4:I4"/>
  </mergeCells>
  <phoneticPr fontId="46" type="noConversion"/>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EAC16-7BD0-4970-A814-9D6A4E9F0674}">
  <sheetPr>
    <tabColor theme="8" tint="0.79998168889431442"/>
  </sheetPr>
  <dimension ref="A1:O19"/>
  <sheetViews>
    <sheetView showGridLines="0" zoomScaleNormal="100" workbookViewId="0">
      <pane ySplit="11" topLeftCell="A12" activePane="bottomLeft" state="frozen"/>
      <selection activeCell="F23" sqref="F23"/>
      <selection pane="bottomLeft"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196"/>
      <c r="C1" s="196"/>
      <c r="D1" s="342" t="s">
        <v>98</v>
      </c>
      <c r="E1" s="342"/>
      <c r="F1" s="215" t="s">
        <v>667</v>
      </c>
      <c r="G1" s="198"/>
      <c r="H1" s="198"/>
      <c r="I1" s="198"/>
      <c r="J1" s="83"/>
      <c r="K1" s="340" t="s">
        <v>112</v>
      </c>
      <c r="L1" s="340"/>
      <c r="M1" s="340"/>
      <c r="N1" s="340"/>
      <c r="O1" s="84">
        <f>I19</f>
        <v>3598.4</v>
      </c>
    </row>
    <row r="2" spans="1:15" ht="11.25" customHeight="1">
      <c r="A2" s="85" t="s">
        <v>869</v>
      </c>
      <c r="B2" s="197"/>
      <c r="C2" s="197"/>
      <c r="D2" s="343" t="s">
        <v>207</v>
      </c>
      <c r="E2" s="343"/>
      <c r="F2" s="205" t="s">
        <v>789</v>
      </c>
      <c r="G2" s="199"/>
      <c r="H2" s="199"/>
      <c r="I2" s="199"/>
      <c r="J2" s="79"/>
      <c r="K2" s="339" t="s">
        <v>208</v>
      </c>
      <c r="L2" s="339"/>
      <c r="M2" s="339"/>
      <c r="N2" s="339"/>
      <c r="O2" s="186">
        <f>D19</f>
        <v>69.2</v>
      </c>
    </row>
    <row r="3" spans="1:15" ht="11.25" customHeight="1">
      <c r="A3" s="85"/>
      <c r="B3" s="167"/>
      <c r="C3" s="167"/>
      <c r="D3" s="343" t="s">
        <v>96</v>
      </c>
      <c r="E3" s="343"/>
      <c r="F3" s="345" t="s">
        <v>97</v>
      </c>
      <c r="G3" s="345"/>
      <c r="H3" s="345"/>
      <c r="I3" s="345"/>
      <c r="J3" s="79"/>
      <c r="K3" s="339" t="s">
        <v>113</v>
      </c>
      <c r="L3" s="339"/>
      <c r="M3" s="339"/>
      <c r="N3" s="339"/>
      <c r="O3" s="140" t="e">
        <f>N19</f>
        <v>#DIV/0!</v>
      </c>
    </row>
    <row r="4" spans="1:15" ht="11.25" customHeight="1">
      <c r="A4" s="189"/>
      <c r="B4" s="195"/>
      <c r="C4" s="195"/>
      <c r="D4" s="344" t="s">
        <v>25</v>
      </c>
      <c r="E4" s="344"/>
      <c r="F4" s="346">
        <f>'2.a) GPB'!C3</f>
        <v>0</v>
      </c>
      <c r="G4" s="346"/>
      <c r="H4" s="346"/>
      <c r="I4" s="346"/>
      <c r="J4" s="90"/>
      <c r="K4" s="341" t="s">
        <v>129</v>
      </c>
      <c r="L4" s="341"/>
      <c r="M4" s="341"/>
      <c r="N4" s="341"/>
      <c r="O4" s="141" t="e">
        <f>L19</f>
        <v>#DIV/0!</v>
      </c>
    </row>
    <row r="5" spans="1:15" ht="5.85" customHeight="1"/>
    <row r="6" spans="1:15" ht="11.25" customHeight="1">
      <c r="A6" s="91" t="s">
        <v>115</v>
      </c>
      <c r="B6" s="82"/>
      <c r="C6" s="82"/>
      <c r="D6" s="82" t="s">
        <v>666</v>
      </c>
      <c r="E6" s="168"/>
      <c r="F6" s="168"/>
      <c r="G6" s="168"/>
      <c r="H6" s="168"/>
      <c r="I6" s="168"/>
      <c r="J6" s="168"/>
      <c r="K6" s="168"/>
      <c r="L6" s="168"/>
      <c r="M6" s="168"/>
      <c r="N6" s="168"/>
      <c r="O6" s="191"/>
    </row>
    <row r="7" spans="1:15" ht="11.25" customHeight="1">
      <c r="A7" s="86"/>
      <c r="B7" s="78"/>
      <c r="C7" s="78"/>
      <c r="D7" s="169"/>
      <c r="E7" s="169"/>
      <c r="F7" s="169"/>
      <c r="G7" s="169"/>
      <c r="H7" s="169"/>
      <c r="I7" s="169"/>
      <c r="J7" s="169"/>
      <c r="K7" s="169"/>
      <c r="L7" s="169"/>
      <c r="M7" s="169"/>
      <c r="N7" s="169"/>
      <c r="O7" s="192"/>
    </row>
    <row r="8" spans="1:15" ht="11.25" customHeight="1">
      <c r="A8" s="87"/>
      <c r="B8" s="78"/>
      <c r="C8" s="78"/>
      <c r="D8" s="169"/>
      <c r="E8" s="169"/>
      <c r="F8" s="169"/>
      <c r="G8" s="169"/>
      <c r="H8" s="169"/>
      <c r="I8" s="169"/>
      <c r="J8" s="169"/>
      <c r="K8" s="169"/>
      <c r="L8" s="169"/>
      <c r="M8" s="169"/>
      <c r="N8" s="169"/>
      <c r="O8" s="192"/>
    </row>
    <row r="9" spans="1:15" ht="11.25" customHeight="1">
      <c r="A9" s="88"/>
      <c r="B9" s="89"/>
      <c r="C9" s="89"/>
      <c r="D9" s="170"/>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107</v>
      </c>
      <c r="M11" s="122" t="s">
        <v>116</v>
      </c>
      <c r="N11" s="122" t="s">
        <v>108</v>
      </c>
      <c r="O11" s="122" t="s">
        <v>109</v>
      </c>
    </row>
    <row r="12" spans="1:15" ht="17.100000000000001" customHeight="1">
      <c r="A12" s="113" t="s">
        <v>110</v>
      </c>
      <c r="B12" s="114"/>
      <c r="C12" s="114"/>
      <c r="D12" s="114"/>
      <c r="E12" s="114"/>
      <c r="F12" s="114"/>
      <c r="G12" s="114"/>
      <c r="H12" s="114"/>
      <c r="I12" s="114"/>
      <c r="J12" s="114"/>
      <c r="K12" s="114"/>
      <c r="L12" s="114"/>
      <c r="M12" s="114"/>
      <c r="N12" s="114"/>
      <c r="O12" s="115"/>
    </row>
    <row r="13" spans="1:15" ht="17.100000000000001" customHeight="1">
      <c r="A13" s="102">
        <v>1</v>
      </c>
      <c r="B13" s="101" t="s">
        <v>664</v>
      </c>
      <c r="C13" s="102" t="s">
        <v>147</v>
      </c>
      <c r="D13" s="103">
        <v>19.84</v>
      </c>
      <c r="E13" s="102" t="s">
        <v>91</v>
      </c>
      <c r="F13" s="102">
        <v>1</v>
      </c>
      <c r="G13" s="102" t="str">
        <f t="shared" ref="G13:G16" si="0">IF(F13="k. R.",E13,CONCATENATE(E13,F13))</f>
        <v>A1</v>
      </c>
      <c r="H13" s="102">
        <f>VLOOKUP(F13,'4.) Faktoren'!$C$4:$D$4,2,0)</f>
        <v>52</v>
      </c>
      <c r="I13" s="104">
        <f t="shared" ref="I13:I16" si="1">D13*H13</f>
        <v>1031.68</v>
      </c>
      <c r="J13" s="139">
        <f>VLOOKUP(G13,'5.) LST UR+AR'!$B$16:$D$51,3,0)</f>
        <v>0</v>
      </c>
      <c r="K13" s="105" t="e">
        <f t="shared" ref="K13:K16" si="2">I13/J13</f>
        <v>#DIV/0!</v>
      </c>
      <c r="L13" s="106" t="e">
        <f t="shared" ref="L13:L16" si="3">K13/12</f>
        <v>#DIV/0!</v>
      </c>
      <c r="M13" s="138">
        <f>'3.a) SVS UR'!$F$75</f>
        <v>0</v>
      </c>
      <c r="N13" s="107" t="e">
        <f t="shared" ref="N13:N16" si="4">L13*M13</f>
        <v>#DIV/0!</v>
      </c>
      <c r="O13" s="101"/>
    </row>
    <row r="14" spans="1:15" ht="17.100000000000001" customHeight="1">
      <c r="A14" s="102">
        <v>2</v>
      </c>
      <c r="B14" s="101" t="s">
        <v>665</v>
      </c>
      <c r="C14" s="102" t="s">
        <v>9</v>
      </c>
      <c r="D14" s="103">
        <v>7.68</v>
      </c>
      <c r="E14" s="102" t="s">
        <v>94</v>
      </c>
      <c r="F14" s="102">
        <v>1</v>
      </c>
      <c r="G14" s="102" t="str">
        <f t="shared" si="0"/>
        <v>F1</v>
      </c>
      <c r="H14" s="102">
        <f>VLOOKUP(F14,'4.) Faktoren'!$C$4:$D$4,2,0)</f>
        <v>52</v>
      </c>
      <c r="I14" s="104">
        <f t="shared" si="1"/>
        <v>399.36</v>
      </c>
      <c r="J14" s="139">
        <f>VLOOKUP(G14,'5.) LST UR+AR'!$B$16:$D$51,3,0)</f>
        <v>0</v>
      </c>
      <c r="K14" s="105" t="e">
        <f t="shared" si="2"/>
        <v>#DIV/0!</v>
      </c>
      <c r="L14" s="106" t="e">
        <f t="shared" si="3"/>
        <v>#DIV/0!</v>
      </c>
      <c r="M14" s="138">
        <f>'3.a) SVS UR'!$F$75</f>
        <v>0</v>
      </c>
      <c r="N14" s="107" t="e">
        <f t="shared" si="4"/>
        <v>#DIV/0!</v>
      </c>
      <c r="O14" s="101"/>
    </row>
    <row r="15" spans="1:15" ht="17.100000000000001" customHeight="1">
      <c r="A15" s="102">
        <v>3</v>
      </c>
      <c r="B15" s="101" t="s">
        <v>665</v>
      </c>
      <c r="C15" s="102" t="s">
        <v>9</v>
      </c>
      <c r="D15" s="103">
        <v>7.68</v>
      </c>
      <c r="E15" s="102" t="s">
        <v>94</v>
      </c>
      <c r="F15" s="102">
        <v>1</v>
      </c>
      <c r="G15" s="102" t="str">
        <f t="shared" si="0"/>
        <v>F1</v>
      </c>
      <c r="H15" s="102">
        <f>VLOOKUP(F15,'4.) Faktoren'!$C$4:$D$4,2,0)</f>
        <v>52</v>
      </c>
      <c r="I15" s="104">
        <f t="shared" si="1"/>
        <v>399.36</v>
      </c>
      <c r="J15" s="139">
        <f>VLOOKUP(G15,'5.) LST UR+AR'!$B$16:$D$51,3,0)</f>
        <v>0</v>
      </c>
      <c r="K15" s="105" t="e">
        <f t="shared" si="2"/>
        <v>#DIV/0!</v>
      </c>
      <c r="L15" s="106" t="e">
        <f t="shared" si="3"/>
        <v>#DIV/0!</v>
      </c>
      <c r="M15" s="138">
        <f>'3.a) SVS UR'!$F$75</f>
        <v>0</v>
      </c>
      <c r="N15" s="107" t="e">
        <f t="shared" si="4"/>
        <v>#DIV/0!</v>
      </c>
      <c r="O15" s="101"/>
    </row>
    <row r="16" spans="1:15" ht="17.100000000000001" customHeight="1">
      <c r="A16" s="102">
        <v>4</v>
      </c>
      <c r="B16" s="101" t="s">
        <v>463</v>
      </c>
      <c r="C16" s="102" t="s">
        <v>147</v>
      </c>
      <c r="D16" s="103">
        <v>34</v>
      </c>
      <c r="E16" s="102" t="s">
        <v>12</v>
      </c>
      <c r="F16" s="102">
        <v>1</v>
      </c>
      <c r="G16" s="102" t="str">
        <f t="shared" si="0"/>
        <v>H1</v>
      </c>
      <c r="H16" s="102">
        <f>VLOOKUP(F16,'4.) Faktoren'!$C$4:$D$4,2,0)</f>
        <v>52</v>
      </c>
      <c r="I16" s="104">
        <f t="shared" si="1"/>
        <v>1768</v>
      </c>
      <c r="J16" s="139">
        <f>VLOOKUP(G16,'5.) LST UR+AR'!$B$16:$D$51,3,0)</f>
        <v>0</v>
      </c>
      <c r="K16" s="105" t="e">
        <f t="shared" si="2"/>
        <v>#DIV/0!</v>
      </c>
      <c r="L16" s="106" t="e">
        <f t="shared" si="3"/>
        <v>#DIV/0!</v>
      </c>
      <c r="M16" s="138">
        <f>'3.a) SVS UR'!$F$75</f>
        <v>0</v>
      </c>
      <c r="N16" s="107" t="e">
        <f t="shared" si="4"/>
        <v>#DIV/0!</v>
      </c>
      <c r="O16" s="101"/>
    </row>
    <row r="17" spans="1:15" ht="17.100000000000001" customHeight="1">
      <c r="A17" s="116" t="s">
        <v>124</v>
      </c>
      <c r="B17" s="117"/>
      <c r="C17" s="118"/>
      <c r="D17" s="119">
        <f>SUM(D13:D16)</f>
        <v>69.2</v>
      </c>
      <c r="E17" s="118"/>
      <c r="F17" s="118"/>
      <c r="G17" s="118"/>
      <c r="H17" s="118"/>
      <c r="I17" s="118"/>
      <c r="J17" s="118"/>
      <c r="K17" s="118"/>
      <c r="L17" s="118"/>
      <c r="M17" s="118"/>
      <c r="N17" s="118"/>
      <c r="O17" s="120"/>
    </row>
    <row r="18" spans="1:15" ht="9.75" customHeight="1">
      <c r="A18" s="121"/>
      <c r="B18" s="121"/>
      <c r="C18" s="121"/>
      <c r="D18" s="121"/>
      <c r="E18" s="121"/>
      <c r="F18" s="121"/>
      <c r="G18" s="121"/>
      <c r="H18" s="121"/>
      <c r="I18" s="121"/>
      <c r="J18" s="121"/>
      <c r="K18" s="121"/>
      <c r="L18" s="121"/>
      <c r="M18" s="121"/>
      <c r="N18" s="121"/>
      <c r="O18" s="121"/>
    </row>
    <row r="19" spans="1:15" ht="17.100000000000001" customHeight="1">
      <c r="A19" s="108" t="s">
        <v>212</v>
      </c>
      <c r="B19" s="109"/>
      <c r="C19" s="109"/>
      <c r="D19" s="111">
        <f>SUM(D12:D18)/2</f>
        <v>69.2</v>
      </c>
      <c r="E19" s="109"/>
      <c r="F19" s="109"/>
      <c r="G19" s="109"/>
      <c r="H19" s="109"/>
      <c r="I19" s="111">
        <f>SUM(I12:I18)</f>
        <v>3598.4</v>
      </c>
      <c r="J19" s="153"/>
      <c r="K19" s="111" t="e">
        <f>SUM(K12:K18)</f>
        <v>#DIV/0!</v>
      </c>
      <c r="L19" s="111" t="e">
        <f>SUM(L12:L18)</f>
        <v>#DIV/0!</v>
      </c>
      <c r="M19" s="153"/>
      <c r="N19" s="112" t="e">
        <f>SUM(N12:N18)</f>
        <v>#DIV/0!</v>
      </c>
      <c r="O19" s="110"/>
    </row>
  </sheetData>
  <sheetProtection algorithmName="SHA-512" hashValue="z3yemwySRD3pHhPEMBLHprPd6mFb4sn/HWunnRxCHHW8OhhFPliSvM2kvpkhdlL0ejSrvzAxsJtKJ5+9fCXKiA==" saltValue="HnUihXDd54AMvI9dlG4S7w==" spinCount="100000" sheet="1" selectLockedCells="1" autoFilter="0"/>
  <autoFilter ref="A11:O17" xr:uid="{FA0D6933-9D06-4DB2-9C62-DE83EC2C1C8D}"/>
  <mergeCells count="10">
    <mergeCell ref="D4:E4"/>
    <mergeCell ref="F4:I4"/>
    <mergeCell ref="K4:N4"/>
    <mergeCell ref="D1:E1"/>
    <mergeCell ref="K1:N1"/>
    <mergeCell ref="D2:E2"/>
    <mergeCell ref="K2:N2"/>
    <mergeCell ref="D3:E3"/>
    <mergeCell ref="F3:I3"/>
    <mergeCell ref="K3:N3"/>
  </mergeCells>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39546-89A9-42A0-8EBB-E177C723C001}">
  <sheetPr>
    <tabColor theme="8" tint="0.79998168889431442"/>
  </sheetPr>
  <dimension ref="A1:O21"/>
  <sheetViews>
    <sheetView showGridLines="0" zoomScaleNormal="100" workbookViewId="0">
      <pane ySplit="11" topLeftCell="A12" activePane="bottomLeft" state="frozen"/>
      <selection activeCell="J31" sqref="J31"/>
      <selection pane="bottomLeft"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196"/>
      <c r="C1" s="196"/>
      <c r="D1" s="342" t="s">
        <v>98</v>
      </c>
      <c r="E1" s="342"/>
      <c r="F1" s="215" t="s">
        <v>867</v>
      </c>
      <c r="G1" s="198"/>
      <c r="H1" s="198"/>
      <c r="I1" s="198"/>
      <c r="J1" s="83"/>
      <c r="K1" s="340" t="s">
        <v>112</v>
      </c>
      <c r="L1" s="340"/>
      <c r="M1" s="340"/>
      <c r="N1" s="340"/>
      <c r="O1" s="84">
        <f>I21</f>
        <v>21922.68</v>
      </c>
    </row>
    <row r="2" spans="1:15" ht="11.25" customHeight="1">
      <c r="A2" s="85" t="s">
        <v>869</v>
      </c>
      <c r="B2" s="197"/>
      <c r="C2" s="197"/>
      <c r="D2" s="343" t="s">
        <v>207</v>
      </c>
      <c r="E2" s="343"/>
      <c r="F2" s="205" t="s">
        <v>790</v>
      </c>
      <c r="G2" s="199"/>
      <c r="H2" s="199"/>
      <c r="I2" s="199"/>
      <c r="J2" s="79"/>
      <c r="K2" s="339" t="s">
        <v>208</v>
      </c>
      <c r="L2" s="339"/>
      <c r="M2" s="339"/>
      <c r="N2" s="339"/>
      <c r="O2" s="186">
        <f>D21</f>
        <v>238.29</v>
      </c>
    </row>
    <row r="3" spans="1:15" ht="11.25" customHeight="1">
      <c r="A3" s="85"/>
      <c r="B3" s="167"/>
      <c r="C3" s="167"/>
      <c r="D3" s="343" t="s">
        <v>96</v>
      </c>
      <c r="E3" s="343"/>
      <c r="F3" s="345" t="s">
        <v>97</v>
      </c>
      <c r="G3" s="345"/>
      <c r="H3" s="345"/>
      <c r="I3" s="345"/>
      <c r="J3" s="79"/>
      <c r="K3" s="339" t="s">
        <v>113</v>
      </c>
      <c r="L3" s="339"/>
      <c r="M3" s="339"/>
      <c r="N3" s="339"/>
      <c r="O3" s="140" t="e">
        <f>N21</f>
        <v>#DIV/0!</v>
      </c>
    </row>
    <row r="4" spans="1:15" ht="11.25" customHeight="1">
      <c r="A4" s="189"/>
      <c r="B4" s="195"/>
      <c r="C4" s="195"/>
      <c r="D4" s="344" t="s">
        <v>25</v>
      </c>
      <c r="E4" s="344"/>
      <c r="F4" s="346">
        <f>'2.a) GPB'!C3</f>
        <v>0</v>
      </c>
      <c r="G4" s="346"/>
      <c r="H4" s="346"/>
      <c r="I4" s="346"/>
      <c r="J4" s="90"/>
      <c r="K4" s="341" t="s">
        <v>129</v>
      </c>
      <c r="L4" s="341"/>
      <c r="M4" s="341"/>
      <c r="N4" s="341"/>
      <c r="O4" s="141" t="e">
        <f>L21</f>
        <v>#DIV/0!</v>
      </c>
    </row>
    <row r="5" spans="1:15" ht="5.85" customHeight="1"/>
    <row r="6" spans="1:15" ht="11.25" customHeight="1">
      <c r="A6" s="91" t="s">
        <v>115</v>
      </c>
      <c r="B6" s="82"/>
      <c r="C6" s="82"/>
      <c r="D6" s="202" t="s">
        <v>660</v>
      </c>
      <c r="E6" s="168"/>
      <c r="F6" s="168"/>
      <c r="G6" s="168"/>
      <c r="H6" s="168"/>
      <c r="I6" s="168"/>
      <c r="J6" s="168"/>
      <c r="K6" s="168"/>
      <c r="L6" s="168"/>
      <c r="M6" s="168"/>
      <c r="N6" s="168"/>
      <c r="O6" s="191"/>
    </row>
    <row r="7" spans="1:15" ht="11.25" customHeight="1">
      <c r="A7" s="86"/>
      <c r="B7" s="78"/>
      <c r="C7" s="78"/>
      <c r="D7" s="201" t="s">
        <v>661</v>
      </c>
      <c r="E7" s="169"/>
      <c r="F7" s="169"/>
      <c r="G7" s="169"/>
      <c r="H7" s="169"/>
      <c r="I7" s="169"/>
      <c r="J7" s="169"/>
      <c r="K7" s="169"/>
      <c r="L7" s="169"/>
      <c r="M7" s="169"/>
      <c r="N7" s="169"/>
      <c r="O7" s="192"/>
    </row>
    <row r="8" spans="1:15" ht="11.25" customHeight="1">
      <c r="A8" s="87"/>
      <c r="B8" s="78"/>
      <c r="C8" s="78"/>
      <c r="D8" s="169"/>
      <c r="E8" s="169"/>
      <c r="F8" s="169"/>
      <c r="G8" s="169"/>
      <c r="H8" s="169"/>
      <c r="I8" s="169"/>
      <c r="J8" s="169"/>
      <c r="K8" s="169"/>
      <c r="L8" s="169"/>
      <c r="M8" s="169"/>
      <c r="N8" s="169"/>
      <c r="O8" s="192"/>
    </row>
    <row r="9" spans="1:15" ht="11.25" customHeight="1">
      <c r="A9" s="88"/>
      <c r="B9" s="89"/>
      <c r="C9" s="89"/>
      <c r="D9" s="170"/>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107</v>
      </c>
      <c r="M11" s="122" t="s">
        <v>116</v>
      </c>
      <c r="N11" s="122" t="s">
        <v>108</v>
      </c>
      <c r="O11" s="122" t="s">
        <v>109</v>
      </c>
    </row>
    <row r="12" spans="1:15" ht="17.100000000000001" customHeight="1">
      <c r="A12" s="113" t="s">
        <v>110</v>
      </c>
      <c r="B12" s="114"/>
      <c r="C12" s="114"/>
      <c r="D12" s="114"/>
      <c r="E12" s="114"/>
      <c r="F12" s="114"/>
      <c r="G12" s="114"/>
      <c r="H12" s="114"/>
      <c r="I12" s="114"/>
      <c r="J12" s="114"/>
      <c r="K12" s="114"/>
      <c r="L12" s="114"/>
      <c r="M12" s="114"/>
      <c r="N12" s="114"/>
      <c r="O12" s="115"/>
    </row>
    <row r="13" spans="1:15" ht="17.100000000000001" customHeight="1">
      <c r="A13" s="102">
        <v>1</v>
      </c>
      <c r="B13" s="101" t="s">
        <v>668</v>
      </c>
      <c r="C13" s="102" t="s">
        <v>367</v>
      </c>
      <c r="D13" s="103">
        <v>198.4</v>
      </c>
      <c r="E13" s="102" t="s">
        <v>182</v>
      </c>
      <c r="F13" s="102">
        <v>2</v>
      </c>
      <c r="G13" s="102" t="str">
        <f t="shared" ref="G13:G18" si="0">IF(F13="k. R.",E13,CONCATENATE(E13,F13))</f>
        <v>K2</v>
      </c>
      <c r="H13" s="102">
        <f>VLOOKUP(F13,'4.) Faktoren'!$C$73:$D$80,2,0)</f>
        <v>92</v>
      </c>
      <c r="I13" s="104">
        <f t="shared" ref="I13:I18" si="1">D13*H13</f>
        <v>18252.8</v>
      </c>
      <c r="J13" s="139">
        <f>VLOOKUP(G13,'5.) LST UR+AR'!$B$16:$D$51,3,0)</f>
        <v>0</v>
      </c>
      <c r="K13" s="105" t="e">
        <f t="shared" ref="K13:K18" si="2">I13/J13</f>
        <v>#DIV/0!</v>
      </c>
      <c r="L13" s="106" t="e">
        <f t="shared" ref="L13:L18" si="3">K13/12</f>
        <v>#DIV/0!</v>
      </c>
      <c r="M13" s="138">
        <f>'3.a) SVS UR'!$F$75</f>
        <v>0</v>
      </c>
      <c r="N13" s="107" t="e">
        <f t="shared" ref="N13:N18" si="4">L13*M13</f>
        <v>#DIV/0!</v>
      </c>
      <c r="O13" s="101"/>
    </row>
    <row r="14" spans="1:15" ht="17.100000000000001" customHeight="1">
      <c r="A14" s="102">
        <v>2</v>
      </c>
      <c r="B14" s="101" t="s">
        <v>669</v>
      </c>
      <c r="C14" s="102" t="s">
        <v>9</v>
      </c>
      <c r="D14" s="103">
        <v>4</v>
      </c>
      <c r="E14" s="102" t="s">
        <v>94</v>
      </c>
      <c r="F14" s="102">
        <v>2</v>
      </c>
      <c r="G14" s="102" t="str">
        <f t="shared" si="0"/>
        <v>F2</v>
      </c>
      <c r="H14" s="102">
        <f>VLOOKUP(F14,'4.) Faktoren'!$C$73:$D$80,2,0)</f>
        <v>92</v>
      </c>
      <c r="I14" s="104">
        <f t="shared" si="1"/>
        <v>368</v>
      </c>
      <c r="J14" s="139">
        <f>VLOOKUP(G14,'5.) LST UR+AR'!$B$16:$D$51,3,0)</f>
        <v>0</v>
      </c>
      <c r="K14" s="105" t="e">
        <f t="shared" si="2"/>
        <v>#DIV/0!</v>
      </c>
      <c r="L14" s="106" t="e">
        <f t="shared" si="3"/>
        <v>#DIV/0!</v>
      </c>
      <c r="M14" s="138">
        <f>'3.a) SVS UR'!$F$75</f>
        <v>0</v>
      </c>
      <c r="N14" s="107" t="e">
        <f t="shared" si="4"/>
        <v>#DIV/0!</v>
      </c>
      <c r="O14" s="101"/>
    </row>
    <row r="15" spans="1:15" ht="17.100000000000001" customHeight="1">
      <c r="A15" s="102">
        <v>3</v>
      </c>
      <c r="B15" s="101" t="s">
        <v>669</v>
      </c>
      <c r="C15" s="102" t="s">
        <v>9</v>
      </c>
      <c r="D15" s="103">
        <v>4</v>
      </c>
      <c r="E15" s="102" t="s">
        <v>94</v>
      </c>
      <c r="F15" s="102">
        <v>2</v>
      </c>
      <c r="G15" s="102" t="str">
        <f t="shared" si="0"/>
        <v>F2</v>
      </c>
      <c r="H15" s="102">
        <f>VLOOKUP(F15,'4.) Faktoren'!$C$73:$D$80,2,0)</f>
        <v>92</v>
      </c>
      <c r="I15" s="104">
        <f t="shared" si="1"/>
        <v>368</v>
      </c>
      <c r="J15" s="139">
        <f>VLOOKUP(G15,'5.) LST UR+AR'!$B$16:$D$51,3,0)</f>
        <v>0</v>
      </c>
      <c r="K15" s="105" t="e">
        <f t="shared" si="2"/>
        <v>#DIV/0!</v>
      </c>
      <c r="L15" s="106" t="e">
        <f t="shared" si="3"/>
        <v>#DIV/0!</v>
      </c>
      <c r="M15" s="138">
        <f>'3.a) SVS UR'!$F$75</f>
        <v>0</v>
      </c>
      <c r="N15" s="107" t="e">
        <f t="shared" si="4"/>
        <v>#DIV/0!</v>
      </c>
      <c r="O15" s="101"/>
    </row>
    <row r="16" spans="1:15" ht="17.100000000000001" customHeight="1">
      <c r="A16" s="102">
        <v>4</v>
      </c>
      <c r="B16" s="101" t="s">
        <v>276</v>
      </c>
      <c r="C16" s="102" t="s">
        <v>143</v>
      </c>
      <c r="D16" s="103">
        <v>14.4</v>
      </c>
      <c r="E16" s="102" t="s">
        <v>95</v>
      </c>
      <c r="F16" s="102">
        <v>2</v>
      </c>
      <c r="G16" s="102" t="str">
        <f t="shared" si="0"/>
        <v>G2</v>
      </c>
      <c r="H16" s="102">
        <f>VLOOKUP(F16,'4.) Faktoren'!$C$73:$D$80,2,0)</f>
        <v>92</v>
      </c>
      <c r="I16" s="104">
        <f t="shared" si="1"/>
        <v>1324.8</v>
      </c>
      <c r="J16" s="139">
        <f>VLOOKUP(G16,'5.) LST UR+AR'!$B$16:$D$51,3,0)</f>
        <v>0</v>
      </c>
      <c r="K16" s="105" t="e">
        <f t="shared" si="2"/>
        <v>#DIV/0!</v>
      </c>
      <c r="L16" s="106" t="e">
        <f t="shared" si="3"/>
        <v>#DIV/0!</v>
      </c>
      <c r="M16" s="138">
        <f>'3.a) SVS UR'!$F$75</f>
        <v>0</v>
      </c>
      <c r="N16" s="107" t="e">
        <f t="shared" si="4"/>
        <v>#DIV/0!</v>
      </c>
      <c r="O16" s="101"/>
    </row>
    <row r="17" spans="1:15" ht="17.100000000000001" customHeight="1">
      <c r="A17" s="102">
        <v>5</v>
      </c>
      <c r="B17" s="101" t="s">
        <v>670</v>
      </c>
      <c r="C17" s="102" t="s">
        <v>145</v>
      </c>
      <c r="D17" s="103">
        <v>2.4500000000000002</v>
      </c>
      <c r="E17" s="102" t="s">
        <v>12</v>
      </c>
      <c r="F17" s="102">
        <v>2</v>
      </c>
      <c r="G17" s="102" t="str">
        <f t="shared" si="0"/>
        <v>H2</v>
      </c>
      <c r="H17" s="102">
        <f>VLOOKUP(F17,'4.) Faktoren'!$C$73:$D$80,2,0)</f>
        <v>92</v>
      </c>
      <c r="I17" s="104">
        <f t="shared" si="1"/>
        <v>225.4</v>
      </c>
      <c r="J17" s="139">
        <f>VLOOKUP(G17,'5.) LST UR+AR'!$B$16:$D$51,3,0)</f>
        <v>0</v>
      </c>
      <c r="K17" s="105" t="e">
        <f t="shared" si="2"/>
        <v>#DIV/0!</v>
      </c>
      <c r="L17" s="106" t="e">
        <f t="shared" si="3"/>
        <v>#DIV/0!</v>
      </c>
      <c r="M17" s="138">
        <f>'3.a) SVS UR'!$F$75</f>
        <v>0</v>
      </c>
      <c r="N17" s="107" t="e">
        <f t="shared" si="4"/>
        <v>#DIV/0!</v>
      </c>
      <c r="O17" s="101"/>
    </row>
    <row r="18" spans="1:15" ht="17.100000000000001" customHeight="1">
      <c r="A18" s="102">
        <v>6</v>
      </c>
      <c r="B18" s="101" t="s">
        <v>664</v>
      </c>
      <c r="C18" s="102" t="s">
        <v>7</v>
      </c>
      <c r="D18" s="103">
        <v>15.04</v>
      </c>
      <c r="E18" s="102" t="s">
        <v>91</v>
      </c>
      <c r="F18" s="102">
        <v>2</v>
      </c>
      <c r="G18" s="102" t="str">
        <f t="shared" si="0"/>
        <v>A2</v>
      </c>
      <c r="H18" s="102">
        <f>VLOOKUP(F18,'4.) Faktoren'!$C$73:$D$80,2,0)</f>
        <v>92</v>
      </c>
      <c r="I18" s="104">
        <f t="shared" si="1"/>
        <v>1383.6799999999998</v>
      </c>
      <c r="J18" s="139">
        <f>VLOOKUP(G18,'5.) LST UR+AR'!$B$16:$D$51,3,0)</f>
        <v>0</v>
      </c>
      <c r="K18" s="105" t="e">
        <f t="shared" si="2"/>
        <v>#DIV/0!</v>
      </c>
      <c r="L18" s="106" t="e">
        <f t="shared" si="3"/>
        <v>#DIV/0!</v>
      </c>
      <c r="M18" s="138">
        <f>'3.a) SVS UR'!$F$75</f>
        <v>0</v>
      </c>
      <c r="N18" s="107" t="e">
        <f t="shared" si="4"/>
        <v>#DIV/0!</v>
      </c>
      <c r="O18" s="101"/>
    </row>
    <row r="19" spans="1:15" ht="17.100000000000001" customHeight="1">
      <c r="A19" s="116" t="s">
        <v>124</v>
      </c>
      <c r="B19" s="117"/>
      <c r="C19" s="118"/>
      <c r="D19" s="119">
        <f>SUM(D13:D18)</f>
        <v>238.29</v>
      </c>
      <c r="E19" s="118"/>
      <c r="F19" s="118"/>
      <c r="G19" s="118"/>
      <c r="H19" s="118"/>
      <c r="I19" s="118"/>
      <c r="J19" s="118"/>
      <c r="K19" s="118"/>
      <c r="L19" s="118"/>
      <c r="M19" s="118"/>
      <c r="N19" s="118"/>
      <c r="O19" s="120"/>
    </row>
    <row r="20" spans="1:15" ht="9.75" customHeight="1">
      <c r="A20" s="121"/>
      <c r="B20" s="121"/>
      <c r="C20" s="121"/>
      <c r="D20" s="121"/>
      <c r="E20" s="121"/>
      <c r="F20" s="121"/>
      <c r="G20" s="121"/>
      <c r="H20" s="121"/>
      <c r="I20" s="121"/>
      <c r="J20" s="121"/>
      <c r="K20" s="121"/>
      <c r="L20" s="121"/>
      <c r="M20" s="121"/>
      <c r="N20" s="121"/>
      <c r="O20" s="121"/>
    </row>
    <row r="21" spans="1:15" ht="17.100000000000001" customHeight="1">
      <c r="A21" s="108" t="s">
        <v>212</v>
      </c>
      <c r="B21" s="109"/>
      <c r="C21" s="109"/>
      <c r="D21" s="111">
        <f>SUM(D12:D20)/2</f>
        <v>238.29</v>
      </c>
      <c r="E21" s="109"/>
      <c r="F21" s="109"/>
      <c r="G21" s="109"/>
      <c r="H21" s="109"/>
      <c r="I21" s="111">
        <f>SUM(I12:I20)</f>
        <v>21922.68</v>
      </c>
      <c r="J21" s="153"/>
      <c r="K21" s="111" t="e">
        <f>SUM(K12:K20)</f>
        <v>#DIV/0!</v>
      </c>
      <c r="L21" s="111" t="e">
        <f>SUM(L12:L20)</f>
        <v>#DIV/0!</v>
      </c>
      <c r="M21" s="153"/>
      <c r="N21" s="112" t="e">
        <f>SUM(N12:N20)</f>
        <v>#DIV/0!</v>
      </c>
      <c r="O21" s="110"/>
    </row>
  </sheetData>
  <sheetProtection algorithmName="SHA-512" hashValue="TUc+UFHT4vSM1ceNZCxHyARHi+Kq9cuFQswSz/QM/PVd//wKG7yiKkjQ9+YVJuIFWvIX2ZTVUeIC8SYoziGxZw==" saltValue="z5uNxc0GqfiSqOPaePWzJA==" spinCount="100000" sheet="1" selectLockedCells="1" autoFilter="0"/>
  <autoFilter ref="A11:O19" xr:uid="{FA0D6933-9D06-4DB2-9C62-DE83EC2C1C8D}"/>
  <mergeCells count="10">
    <mergeCell ref="D4:E4"/>
    <mergeCell ref="F4:I4"/>
    <mergeCell ref="K4:N4"/>
    <mergeCell ref="D1:E1"/>
    <mergeCell ref="K1:N1"/>
    <mergeCell ref="D2:E2"/>
    <mergeCell ref="K2:N2"/>
    <mergeCell ref="D3:E3"/>
    <mergeCell ref="F3:I3"/>
    <mergeCell ref="K3:N3"/>
  </mergeCells>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FEAAD-22D3-4ABE-90AF-01A89DB62B39}">
  <sheetPr>
    <tabColor theme="8" tint="0.79998168889431442"/>
  </sheetPr>
  <dimension ref="A1:O52"/>
  <sheetViews>
    <sheetView showGridLines="0" zoomScaleNormal="100" workbookViewId="0">
      <pane ySplit="11" topLeftCell="A12" activePane="bottomLeft" state="frozen"/>
      <selection activeCell="J31" sqref="J31"/>
      <selection pane="bottomLeft"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196"/>
      <c r="C1" s="196"/>
      <c r="D1" s="342" t="s">
        <v>98</v>
      </c>
      <c r="E1" s="342"/>
      <c r="F1" s="215" t="s">
        <v>671</v>
      </c>
      <c r="G1" s="198"/>
      <c r="H1" s="198"/>
      <c r="I1" s="198"/>
      <c r="J1" s="83"/>
      <c r="K1" s="340" t="s">
        <v>112</v>
      </c>
      <c r="L1" s="340"/>
      <c r="M1" s="340"/>
      <c r="N1" s="340"/>
      <c r="O1" s="84">
        <f>I52</f>
        <v>56656.44000000001</v>
      </c>
    </row>
    <row r="2" spans="1:15" ht="11.25" customHeight="1">
      <c r="A2" s="85" t="s">
        <v>869</v>
      </c>
      <c r="B2" s="197"/>
      <c r="C2" s="197"/>
      <c r="D2" s="343" t="s">
        <v>207</v>
      </c>
      <c r="E2" s="343"/>
      <c r="F2" s="205" t="s">
        <v>791</v>
      </c>
      <c r="G2" s="199"/>
      <c r="H2" s="199"/>
      <c r="I2" s="199"/>
      <c r="J2" s="79"/>
      <c r="K2" s="339" t="s">
        <v>208</v>
      </c>
      <c r="L2" s="339"/>
      <c r="M2" s="339"/>
      <c r="N2" s="339"/>
      <c r="O2" s="186">
        <f>D52</f>
        <v>400.39000000000004</v>
      </c>
    </row>
    <row r="3" spans="1:15" ht="11.25" customHeight="1">
      <c r="A3" s="85"/>
      <c r="B3" s="167"/>
      <c r="C3" s="167"/>
      <c r="D3" s="343" t="s">
        <v>96</v>
      </c>
      <c r="E3" s="343"/>
      <c r="F3" s="345" t="s">
        <v>97</v>
      </c>
      <c r="G3" s="345"/>
      <c r="H3" s="345"/>
      <c r="I3" s="345"/>
      <c r="J3" s="79"/>
      <c r="K3" s="339" t="s">
        <v>113</v>
      </c>
      <c r="L3" s="339"/>
      <c r="M3" s="339"/>
      <c r="N3" s="339"/>
      <c r="O3" s="140" t="e">
        <f>N52</f>
        <v>#DIV/0!</v>
      </c>
    </row>
    <row r="4" spans="1:15" ht="11.25" customHeight="1">
      <c r="A4" s="189"/>
      <c r="B4" s="195"/>
      <c r="C4" s="195"/>
      <c r="D4" s="344" t="s">
        <v>25</v>
      </c>
      <c r="E4" s="344"/>
      <c r="F4" s="346">
        <f>'2.a) GPB'!C3</f>
        <v>0</v>
      </c>
      <c r="G4" s="346"/>
      <c r="H4" s="346"/>
      <c r="I4" s="346"/>
      <c r="J4" s="90"/>
      <c r="K4" s="341" t="s">
        <v>129</v>
      </c>
      <c r="L4" s="341"/>
      <c r="M4" s="341"/>
      <c r="N4" s="341"/>
      <c r="O4" s="141" t="e">
        <f>L52</f>
        <v>#DIV/0!</v>
      </c>
    </row>
    <row r="5" spans="1:15" ht="5.85" customHeight="1"/>
    <row r="6" spans="1:15" ht="11.25" customHeight="1">
      <c r="A6" s="91" t="s">
        <v>115</v>
      </c>
      <c r="B6" s="82"/>
      <c r="C6" s="82"/>
      <c r="D6" s="82" t="s">
        <v>680</v>
      </c>
      <c r="E6" s="168"/>
      <c r="F6" s="168"/>
      <c r="G6" s="168"/>
      <c r="H6" s="168"/>
      <c r="I6" s="168"/>
      <c r="J6" s="168"/>
      <c r="K6" s="168"/>
      <c r="L6" s="168"/>
      <c r="M6" s="168"/>
      <c r="N6" s="168"/>
      <c r="O6" s="191"/>
    </row>
    <row r="7" spans="1:15" ht="11.25" customHeight="1">
      <c r="A7" s="86"/>
      <c r="B7" s="78"/>
      <c r="C7" s="78"/>
      <c r="D7" s="201" t="s">
        <v>778</v>
      </c>
      <c r="E7" s="169"/>
      <c r="F7" s="169"/>
      <c r="G7" s="169"/>
      <c r="H7" s="169"/>
      <c r="I7" s="169"/>
      <c r="J7" s="169"/>
      <c r="K7" s="169"/>
      <c r="L7" s="169"/>
      <c r="M7" s="169"/>
      <c r="N7" s="169"/>
      <c r="O7" s="192"/>
    </row>
    <row r="8" spans="1:15" ht="11.25" customHeight="1">
      <c r="A8" s="87"/>
      <c r="B8" s="78"/>
      <c r="C8" s="78"/>
      <c r="D8" s="169"/>
      <c r="E8" s="169"/>
      <c r="F8" s="169"/>
      <c r="G8" s="169"/>
      <c r="H8" s="169"/>
      <c r="I8" s="169"/>
      <c r="J8" s="169"/>
      <c r="K8" s="169"/>
      <c r="L8" s="169"/>
      <c r="M8" s="169"/>
      <c r="N8" s="169"/>
      <c r="O8" s="192"/>
    </row>
    <row r="9" spans="1:15" ht="11.25" customHeight="1">
      <c r="A9" s="88"/>
      <c r="B9" s="89"/>
      <c r="C9" s="89"/>
      <c r="D9" s="170"/>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107</v>
      </c>
      <c r="M11" s="122" t="s">
        <v>116</v>
      </c>
      <c r="N11" s="122" t="s">
        <v>108</v>
      </c>
      <c r="O11" s="122" t="s">
        <v>109</v>
      </c>
    </row>
    <row r="12" spans="1:15" ht="17.100000000000001" customHeight="1">
      <c r="A12" s="113" t="s">
        <v>672</v>
      </c>
      <c r="B12" s="114"/>
      <c r="C12" s="114"/>
      <c r="D12" s="114"/>
      <c r="E12" s="114"/>
      <c r="F12" s="114"/>
      <c r="G12" s="114"/>
      <c r="H12" s="114"/>
      <c r="I12" s="114"/>
      <c r="J12" s="114"/>
      <c r="K12" s="114"/>
      <c r="L12" s="114"/>
      <c r="M12" s="114"/>
      <c r="N12" s="114"/>
      <c r="O12" s="115"/>
    </row>
    <row r="13" spans="1:15" ht="17.100000000000001" customHeight="1">
      <c r="A13" s="100" t="s">
        <v>674</v>
      </c>
      <c r="B13" s="101" t="s">
        <v>675</v>
      </c>
      <c r="C13" s="102" t="s">
        <v>9</v>
      </c>
      <c r="D13" s="103">
        <v>3.48</v>
      </c>
      <c r="E13" s="102" t="s">
        <v>95</v>
      </c>
      <c r="F13" s="102">
        <v>1</v>
      </c>
      <c r="G13" s="102" t="str">
        <f>IF(F13="k. R.",E13,CONCATENATE(E13,F13))</f>
        <v>G1</v>
      </c>
      <c r="H13" s="102">
        <f>VLOOKUP(F13,'4.) Faktoren'!$C$23:$D$26,2,0)</f>
        <v>50</v>
      </c>
      <c r="I13" s="104">
        <f t="shared" ref="I13:I15" si="0">D13*H13</f>
        <v>174</v>
      </c>
      <c r="J13" s="139">
        <f>VLOOKUP(G13,'5.) LST UR+AR'!$B$16:$D$51,3,0)</f>
        <v>0</v>
      </c>
      <c r="K13" s="105" t="e">
        <f t="shared" ref="K13:K15" si="1">I13/J13</f>
        <v>#DIV/0!</v>
      </c>
      <c r="L13" s="106" t="e">
        <f t="shared" ref="L13:L15" si="2">K13/12</f>
        <v>#DIV/0!</v>
      </c>
      <c r="M13" s="138">
        <f>'3.a) SVS UR'!$F$75</f>
        <v>0</v>
      </c>
      <c r="N13" s="107" t="e">
        <f t="shared" ref="N13:N15" si="3">L13*M13</f>
        <v>#DIV/0!</v>
      </c>
      <c r="O13" s="101"/>
    </row>
    <row r="14" spans="1:15" ht="17.100000000000001" customHeight="1">
      <c r="A14" s="100" t="s">
        <v>676</v>
      </c>
      <c r="B14" s="101" t="s">
        <v>677</v>
      </c>
      <c r="C14" s="102" t="s">
        <v>9</v>
      </c>
      <c r="D14" s="103">
        <v>9.36</v>
      </c>
      <c r="E14" s="102" t="s">
        <v>95</v>
      </c>
      <c r="F14" s="102">
        <v>1</v>
      </c>
      <c r="G14" s="102" t="str">
        <f t="shared" ref="G14:G15" si="4">IF(F14="k. R.",E14,CONCATENATE(E14,F14))</f>
        <v>G1</v>
      </c>
      <c r="H14" s="102">
        <f>VLOOKUP(F14,'4.) Faktoren'!$C$23:$D$26,2,0)</f>
        <v>50</v>
      </c>
      <c r="I14" s="104">
        <f t="shared" si="0"/>
        <v>468</v>
      </c>
      <c r="J14" s="139">
        <f>VLOOKUP(G14,'5.) LST UR+AR'!$B$16:$D$51,3,0)</f>
        <v>0</v>
      </c>
      <c r="K14" s="105" t="e">
        <f t="shared" si="1"/>
        <v>#DIV/0!</v>
      </c>
      <c r="L14" s="106" t="e">
        <f t="shared" si="2"/>
        <v>#DIV/0!</v>
      </c>
      <c r="M14" s="138">
        <f>'3.a) SVS UR'!$F$75</f>
        <v>0</v>
      </c>
      <c r="N14" s="107" t="e">
        <f t="shared" si="3"/>
        <v>#DIV/0!</v>
      </c>
      <c r="O14" s="101"/>
    </row>
    <row r="15" spans="1:15" ht="17.100000000000001" customHeight="1">
      <c r="A15" s="102" t="s">
        <v>678</v>
      </c>
      <c r="B15" s="101" t="s">
        <v>679</v>
      </c>
      <c r="C15" s="102" t="s">
        <v>9</v>
      </c>
      <c r="D15" s="103">
        <v>8.76</v>
      </c>
      <c r="E15" s="102" t="s">
        <v>12</v>
      </c>
      <c r="F15" s="102">
        <v>1</v>
      </c>
      <c r="G15" s="102" t="str">
        <f t="shared" si="4"/>
        <v>H1</v>
      </c>
      <c r="H15" s="102">
        <f>VLOOKUP(F15,'4.) Faktoren'!$C$23:$D$26,2,0)</f>
        <v>50</v>
      </c>
      <c r="I15" s="104">
        <f t="shared" si="0"/>
        <v>438</v>
      </c>
      <c r="J15" s="139">
        <f>VLOOKUP(G15,'5.) LST UR+AR'!$B$16:$D$51,3,0)</f>
        <v>0</v>
      </c>
      <c r="K15" s="105" t="e">
        <f t="shared" si="1"/>
        <v>#DIV/0!</v>
      </c>
      <c r="L15" s="106" t="e">
        <f t="shared" si="2"/>
        <v>#DIV/0!</v>
      </c>
      <c r="M15" s="138">
        <f>'3.a) SVS UR'!$F$75</f>
        <v>0</v>
      </c>
      <c r="N15" s="107" t="e">
        <f t="shared" si="3"/>
        <v>#DIV/0!</v>
      </c>
      <c r="O15" s="101"/>
    </row>
    <row r="16" spans="1:15" ht="17.100000000000001" customHeight="1">
      <c r="A16" s="116" t="s">
        <v>673</v>
      </c>
      <c r="B16" s="117"/>
      <c r="C16" s="118"/>
      <c r="D16" s="119">
        <f>SUM(D13:D15)</f>
        <v>21.6</v>
      </c>
      <c r="E16" s="118"/>
      <c r="F16" s="118"/>
      <c r="G16" s="118"/>
      <c r="H16" s="118"/>
      <c r="I16" s="118"/>
      <c r="J16" s="118"/>
      <c r="K16" s="118"/>
      <c r="L16" s="118"/>
      <c r="M16" s="118"/>
      <c r="N16" s="118"/>
      <c r="O16" s="120"/>
    </row>
    <row r="17" spans="1:15" ht="17.100000000000001" customHeight="1">
      <c r="A17" s="113" t="s">
        <v>110</v>
      </c>
      <c r="B17" s="114"/>
      <c r="C17" s="114"/>
      <c r="D17" s="114"/>
      <c r="E17" s="114"/>
      <c r="F17" s="114"/>
      <c r="G17" s="114"/>
      <c r="H17" s="114"/>
      <c r="I17" s="114"/>
      <c r="J17" s="114"/>
      <c r="K17" s="114"/>
      <c r="L17" s="114"/>
      <c r="M17" s="114"/>
      <c r="N17" s="114"/>
      <c r="O17" s="115"/>
    </row>
    <row r="18" spans="1:15" ht="17.100000000000001" customHeight="1">
      <c r="A18" s="102" t="s">
        <v>682</v>
      </c>
      <c r="B18" s="101" t="s">
        <v>276</v>
      </c>
      <c r="C18" s="102" t="s">
        <v>147</v>
      </c>
      <c r="D18" s="103">
        <v>19.760000000000002</v>
      </c>
      <c r="E18" s="102" t="s">
        <v>95</v>
      </c>
      <c r="F18" s="102">
        <v>5</v>
      </c>
      <c r="G18" s="102" t="str">
        <f t="shared" ref="G18:G27" si="5">IF(F18="k. R.",E18,CONCATENATE(E18,F18))</f>
        <v>G5</v>
      </c>
      <c r="H18" s="102">
        <f>VLOOKUP(F18,'4.) Faktoren'!$C$23:$D$26,2,0)</f>
        <v>242</v>
      </c>
      <c r="I18" s="104">
        <f t="shared" ref="I18:I27" si="6">D18*H18</f>
        <v>4781.92</v>
      </c>
      <c r="J18" s="139">
        <f>VLOOKUP(G18,'5.) LST UR+AR'!$B$16:$D$51,3,0)</f>
        <v>0</v>
      </c>
      <c r="K18" s="105" t="e">
        <f t="shared" ref="K18:K27" si="7">I18/J18</f>
        <v>#DIV/0!</v>
      </c>
      <c r="L18" s="106" t="e">
        <f t="shared" ref="L18:L27" si="8">K18/12</f>
        <v>#DIV/0!</v>
      </c>
      <c r="M18" s="138">
        <f>'3.a) SVS UR'!$F$75</f>
        <v>0</v>
      </c>
      <c r="N18" s="107" t="e">
        <f t="shared" ref="N18:N27" si="9">L18*M18</f>
        <v>#DIV/0!</v>
      </c>
      <c r="O18" s="101"/>
    </row>
    <row r="19" spans="1:15" ht="17.100000000000001" customHeight="1">
      <c r="A19" s="102" t="s">
        <v>683</v>
      </c>
      <c r="B19" s="101" t="s">
        <v>684</v>
      </c>
      <c r="C19" s="102" t="s">
        <v>147</v>
      </c>
      <c r="D19" s="103">
        <v>5.64</v>
      </c>
      <c r="E19" s="102" t="s">
        <v>12</v>
      </c>
      <c r="F19" s="102">
        <v>2</v>
      </c>
      <c r="G19" s="102" t="str">
        <f t="shared" si="5"/>
        <v>H2</v>
      </c>
      <c r="H19" s="102">
        <f>VLOOKUP(F19,'4.) Faktoren'!$C$23:$D$26,2,0)</f>
        <v>100</v>
      </c>
      <c r="I19" s="104">
        <f t="shared" si="6"/>
        <v>564</v>
      </c>
      <c r="J19" s="139">
        <f>VLOOKUP(G19,'5.) LST UR+AR'!$B$16:$D$51,3,0)</f>
        <v>0</v>
      </c>
      <c r="K19" s="105" t="e">
        <f t="shared" si="7"/>
        <v>#DIV/0!</v>
      </c>
      <c r="L19" s="106" t="e">
        <f t="shared" si="8"/>
        <v>#DIV/0!</v>
      </c>
      <c r="M19" s="138">
        <f>'3.a) SVS UR'!$F$75</f>
        <v>0</v>
      </c>
      <c r="N19" s="107" t="e">
        <f t="shared" si="9"/>
        <v>#DIV/0!</v>
      </c>
      <c r="O19" s="101"/>
    </row>
    <row r="20" spans="1:15" ht="17.100000000000001" customHeight="1">
      <c r="A20" s="102" t="s">
        <v>685</v>
      </c>
      <c r="B20" s="101" t="s">
        <v>686</v>
      </c>
      <c r="C20" s="102" t="s">
        <v>147</v>
      </c>
      <c r="D20" s="103">
        <v>33.549999999999997</v>
      </c>
      <c r="E20" s="102" t="s">
        <v>92</v>
      </c>
      <c r="F20" s="102">
        <v>2</v>
      </c>
      <c r="G20" s="102" t="str">
        <f t="shared" si="5"/>
        <v>C2</v>
      </c>
      <c r="H20" s="102">
        <f>VLOOKUP(F20,'4.) Faktoren'!$C$23:$D$26,2,0)</f>
        <v>100</v>
      </c>
      <c r="I20" s="104">
        <f t="shared" si="6"/>
        <v>3354.9999999999995</v>
      </c>
      <c r="J20" s="139">
        <f>VLOOKUP(G20,'5.) LST UR+AR'!$B$16:$D$51,3,0)</f>
        <v>0</v>
      </c>
      <c r="K20" s="105" t="e">
        <f t="shared" si="7"/>
        <v>#DIV/0!</v>
      </c>
      <c r="L20" s="106" t="e">
        <f t="shared" si="8"/>
        <v>#DIV/0!</v>
      </c>
      <c r="M20" s="138">
        <f>'3.a) SVS UR'!$F$75</f>
        <v>0</v>
      </c>
      <c r="N20" s="107" t="e">
        <f t="shared" si="9"/>
        <v>#DIV/0!</v>
      </c>
      <c r="O20" s="101"/>
    </row>
    <row r="21" spans="1:15" ht="17.100000000000001" customHeight="1">
      <c r="A21" s="102" t="s">
        <v>687</v>
      </c>
      <c r="B21" s="101" t="s">
        <v>688</v>
      </c>
      <c r="C21" s="102" t="s">
        <v>147</v>
      </c>
      <c r="D21" s="103">
        <v>15.58</v>
      </c>
      <c r="E21" s="102" t="s">
        <v>92</v>
      </c>
      <c r="F21" s="102">
        <v>2</v>
      </c>
      <c r="G21" s="102" t="str">
        <f t="shared" si="5"/>
        <v>C2</v>
      </c>
      <c r="H21" s="102">
        <f>VLOOKUP(F21,'4.) Faktoren'!$C$23:$D$26,2,0)</f>
        <v>100</v>
      </c>
      <c r="I21" s="104">
        <f t="shared" si="6"/>
        <v>1558</v>
      </c>
      <c r="J21" s="139">
        <f>VLOOKUP(G21,'5.) LST UR+AR'!$B$16:$D$51,3,0)</f>
        <v>0</v>
      </c>
      <c r="K21" s="105" t="e">
        <f t="shared" si="7"/>
        <v>#DIV/0!</v>
      </c>
      <c r="L21" s="106" t="e">
        <f t="shared" si="8"/>
        <v>#DIV/0!</v>
      </c>
      <c r="M21" s="138">
        <f>'3.a) SVS UR'!$F$75</f>
        <v>0</v>
      </c>
      <c r="N21" s="107" t="e">
        <f t="shared" si="9"/>
        <v>#DIV/0!</v>
      </c>
      <c r="O21" s="101"/>
    </row>
    <row r="22" spans="1:15" ht="17.100000000000001" customHeight="1">
      <c r="A22" s="102" t="s">
        <v>689</v>
      </c>
      <c r="B22" s="101" t="s">
        <v>690</v>
      </c>
      <c r="C22" s="102" t="s">
        <v>147</v>
      </c>
      <c r="D22" s="103">
        <v>8.2799999999999994</v>
      </c>
      <c r="E22" s="102" t="s">
        <v>93</v>
      </c>
      <c r="F22" s="102" t="s">
        <v>84</v>
      </c>
      <c r="G22" s="102" t="str">
        <f t="shared" si="5"/>
        <v>D</v>
      </c>
      <c r="H22" s="102"/>
      <c r="I22" s="102"/>
      <c r="J22" s="102"/>
      <c r="K22" s="102"/>
      <c r="L22" s="102"/>
      <c r="M22" s="102"/>
      <c r="N22" s="102"/>
      <c r="O22" s="101"/>
    </row>
    <row r="23" spans="1:15" ht="17.100000000000001" customHeight="1">
      <c r="A23" s="102" t="s">
        <v>691</v>
      </c>
      <c r="B23" s="101" t="s">
        <v>692</v>
      </c>
      <c r="C23" s="102" t="s">
        <v>9</v>
      </c>
      <c r="D23" s="103">
        <v>1.5</v>
      </c>
      <c r="E23" s="102" t="s">
        <v>94</v>
      </c>
      <c r="F23" s="102">
        <v>5</v>
      </c>
      <c r="G23" s="102" t="str">
        <f t="shared" si="5"/>
        <v>F5</v>
      </c>
      <c r="H23" s="102">
        <f>VLOOKUP(F23,'4.) Faktoren'!$C$23:$D$26,2,0)</f>
        <v>242</v>
      </c>
      <c r="I23" s="104">
        <f t="shared" si="6"/>
        <v>363</v>
      </c>
      <c r="J23" s="139">
        <f>VLOOKUP(G23,'5.) LST UR+AR'!$B$16:$D$51,3,0)</f>
        <v>0</v>
      </c>
      <c r="K23" s="105" t="e">
        <f t="shared" si="7"/>
        <v>#DIV/0!</v>
      </c>
      <c r="L23" s="106" t="e">
        <f t="shared" si="8"/>
        <v>#DIV/0!</v>
      </c>
      <c r="M23" s="138">
        <f>'3.a) SVS UR'!$F$75</f>
        <v>0</v>
      </c>
      <c r="N23" s="107" t="e">
        <f t="shared" si="9"/>
        <v>#DIV/0!</v>
      </c>
      <c r="O23" s="101"/>
    </row>
    <row r="24" spans="1:15" ht="17.100000000000001" customHeight="1">
      <c r="A24" s="102" t="s">
        <v>693</v>
      </c>
      <c r="B24" s="101" t="s">
        <v>694</v>
      </c>
      <c r="C24" s="102" t="s">
        <v>147</v>
      </c>
      <c r="D24" s="103">
        <v>6.21</v>
      </c>
      <c r="E24" s="102" t="s">
        <v>91</v>
      </c>
      <c r="F24" s="102">
        <v>5</v>
      </c>
      <c r="G24" s="102" t="str">
        <f t="shared" si="5"/>
        <v>A5</v>
      </c>
      <c r="H24" s="102">
        <f>VLOOKUP(F24,'4.) Faktoren'!$C$23:$D$26,2,0)</f>
        <v>242</v>
      </c>
      <c r="I24" s="104">
        <f t="shared" si="6"/>
        <v>1502.82</v>
      </c>
      <c r="J24" s="139">
        <f>VLOOKUP(G24,'5.) LST UR+AR'!$B$16:$D$51,3,0)</f>
        <v>0</v>
      </c>
      <c r="K24" s="105" t="e">
        <f t="shared" si="7"/>
        <v>#DIV/0!</v>
      </c>
      <c r="L24" s="106" t="e">
        <f t="shared" si="8"/>
        <v>#DIV/0!</v>
      </c>
      <c r="M24" s="138">
        <f>'3.a) SVS UR'!$F$75</f>
        <v>0</v>
      </c>
      <c r="N24" s="107" t="e">
        <f t="shared" si="9"/>
        <v>#DIV/0!</v>
      </c>
      <c r="O24" s="101"/>
    </row>
    <row r="25" spans="1:15" ht="17.100000000000001" customHeight="1">
      <c r="A25" s="102" t="s">
        <v>695</v>
      </c>
      <c r="B25" s="101" t="s">
        <v>696</v>
      </c>
      <c r="C25" s="102" t="s">
        <v>147</v>
      </c>
      <c r="D25" s="103">
        <v>3.75</v>
      </c>
      <c r="E25" s="102" t="s">
        <v>12</v>
      </c>
      <c r="F25" s="102">
        <v>2</v>
      </c>
      <c r="G25" s="102" t="str">
        <f t="shared" si="5"/>
        <v>H2</v>
      </c>
      <c r="H25" s="102">
        <f>VLOOKUP(F25,'4.) Faktoren'!$C$23:$D$26,2,0)</f>
        <v>100</v>
      </c>
      <c r="I25" s="104">
        <f t="shared" si="6"/>
        <v>375</v>
      </c>
      <c r="J25" s="139">
        <f>VLOOKUP(G25,'5.) LST UR+AR'!$B$16:$D$51,3,0)</f>
        <v>0</v>
      </c>
      <c r="K25" s="105" t="e">
        <f t="shared" si="7"/>
        <v>#DIV/0!</v>
      </c>
      <c r="L25" s="106" t="e">
        <f t="shared" si="8"/>
        <v>#DIV/0!</v>
      </c>
      <c r="M25" s="138">
        <f>'3.a) SVS UR'!$F$75</f>
        <v>0</v>
      </c>
      <c r="N25" s="107" t="e">
        <f t="shared" si="9"/>
        <v>#DIV/0!</v>
      </c>
      <c r="O25" s="101"/>
    </row>
    <row r="26" spans="1:15" ht="17.100000000000001" customHeight="1">
      <c r="A26" s="102" t="s">
        <v>697</v>
      </c>
      <c r="B26" s="101" t="s">
        <v>698</v>
      </c>
      <c r="C26" s="102" t="s">
        <v>699</v>
      </c>
      <c r="D26" s="103">
        <v>9.4600000000000009</v>
      </c>
      <c r="E26" s="102" t="s">
        <v>12</v>
      </c>
      <c r="F26" s="102">
        <v>2</v>
      </c>
      <c r="G26" s="102" t="str">
        <f t="shared" si="5"/>
        <v>H2</v>
      </c>
      <c r="H26" s="102">
        <f>VLOOKUP(F26,'4.) Faktoren'!$C$23:$D$26,2,0)</f>
        <v>100</v>
      </c>
      <c r="I26" s="104">
        <f t="shared" si="6"/>
        <v>946.00000000000011</v>
      </c>
      <c r="J26" s="139">
        <f>VLOOKUP(G26,'5.) LST UR+AR'!$B$16:$D$51,3,0)</f>
        <v>0</v>
      </c>
      <c r="K26" s="105" t="e">
        <f t="shared" si="7"/>
        <v>#DIV/0!</v>
      </c>
      <c r="L26" s="106" t="e">
        <f t="shared" si="8"/>
        <v>#DIV/0!</v>
      </c>
      <c r="M26" s="138">
        <f>'3.a) SVS UR'!$F$75</f>
        <v>0</v>
      </c>
      <c r="N26" s="107" t="e">
        <f t="shared" si="9"/>
        <v>#DIV/0!</v>
      </c>
      <c r="O26" s="101"/>
    </row>
    <row r="27" spans="1:15" ht="17.100000000000001" customHeight="1">
      <c r="A27" s="102" t="s">
        <v>700</v>
      </c>
      <c r="B27" s="101" t="s">
        <v>701</v>
      </c>
      <c r="C27" s="102" t="s">
        <v>147</v>
      </c>
      <c r="D27" s="103">
        <v>66.5</v>
      </c>
      <c r="E27" s="102" t="s">
        <v>183</v>
      </c>
      <c r="F27" s="102">
        <v>2</v>
      </c>
      <c r="G27" s="102" t="str">
        <f t="shared" si="5"/>
        <v>M2</v>
      </c>
      <c r="H27" s="102">
        <f>VLOOKUP(F27,'4.) Faktoren'!$C$23:$D$26,2,0)</f>
        <v>100</v>
      </c>
      <c r="I27" s="104">
        <f t="shared" si="6"/>
        <v>6650</v>
      </c>
      <c r="J27" s="139">
        <f>VLOOKUP(G27,'5.) LST UR+AR'!$B$16:$D$51,3,0)</f>
        <v>0</v>
      </c>
      <c r="K27" s="105" t="e">
        <f t="shared" si="7"/>
        <v>#DIV/0!</v>
      </c>
      <c r="L27" s="106" t="e">
        <f t="shared" si="8"/>
        <v>#DIV/0!</v>
      </c>
      <c r="M27" s="138">
        <f>'3.a) SVS UR'!$F$75</f>
        <v>0</v>
      </c>
      <c r="N27" s="107" t="e">
        <f t="shared" si="9"/>
        <v>#DIV/0!</v>
      </c>
      <c r="O27" s="101"/>
    </row>
    <row r="28" spans="1:15" ht="17.100000000000001" customHeight="1">
      <c r="A28" s="116" t="s">
        <v>124</v>
      </c>
      <c r="B28" s="117"/>
      <c r="C28" s="118"/>
      <c r="D28" s="119">
        <f>SUM(D18:D27)</f>
        <v>170.23</v>
      </c>
      <c r="E28" s="118"/>
      <c r="F28" s="118"/>
      <c r="G28" s="118"/>
      <c r="H28" s="118"/>
      <c r="I28" s="118"/>
      <c r="J28" s="118"/>
      <c r="K28" s="118"/>
      <c r="L28" s="118"/>
      <c r="M28" s="118"/>
      <c r="N28" s="118"/>
      <c r="O28" s="120"/>
    </row>
    <row r="29" spans="1:15" ht="17.100000000000001" customHeight="1">
      <c r="A29" s="113" t="s">
        <v>214</v>
      </c>
      <c r="B29" s="114"/>
      <c r="C29" s="114"/>
      <c r="D29" s="114"/>
      <c r="E29" s="114"/>
      <c r="F29" s="114"/>
      <c r="G29" s="114"/>
      <c r="H29" s="114"/>
      <c r="I29" s="114"/>
      <c r="J29" s="114"/>
      <c r="K29" s="114"/>
      <c r="L29" s="114"/>
      <c r="M29" s="114"/>
      <c r="N29" s="114"/>
      <c r="O29" s="115"/>
    </row>
    <row r="30" spans="1:15" ht="17.100000000000001" customHeight="1">
      <c r="A30" s="102" t="s">
        <v>702</v>
      </c>
      <c r="B30" s="101" t="s">
        <v>703</v>
      </c>
      <c r="C30" s="102" t="s">
        <v>151</v>
      </c>
      <c r="D30" s="103">
        <v>11.04</v>
      </c>
      <c r="E30" s="102" t="s">
        <v>95</v>
      </c>
      <c r="F30" s="102">
        <v>2</v>
      </c>
      <c r="G30" s="102" t="str">
        <f t="shared" ref="G30:G39" si="10">IF(F30="k. R.",E30,CONCATENATE(E30,F30))</f>
        <v>G2</v>
      </c>
      <c r="H30" s="102">
        <f>VLOOKUP(F30,'4.) Faktoren'!$C$23:$D$26,2,0)</f>
        <v>100</v>
      </c>
      <c r="I30" s="104">
        <f t="shared" ref="I30:I39" si="11">D30*H30</f>
        <v>1104</v>
      </c>
      <c r="J30" s="139">
        <f>VLOOKUP(G30,'5.) LST UR+AR'!$B$16:$D$51,3,0)</f>
        <v>0</v>
      </c>
      <c r="K30" s="105" t="e">
        <f t="shared" ref="K30:K39" si="12">I30/J30</f>
        <v>#DIV/0!</v>
      </c>
      <c r="L30" s="106" t="e">
        <f t="shared" ref="L30:L39" si="13">K30/12</f>
        <v>#DIV/0!</v>
      </c>
      <c r="M30" s="138">
        <f>'3.a) SVS UR'!$F$75</f>
        <v>0</v>
      </c>
      <c r="N30" s="107" t="e">
        <f t="shared" ref="N30:N39" si="14">L30*M30</f>
        <v>#DIV/0!</v>
      </c>
      <c r="O30" s="101"/>
    </row>
    <row r="31" spans="1:15" ht="17.100000000000001" customHeight="1">
      <c r="A31" s="102" t="s">
        <v>704</v>
      </c>
      <c r="B31" s="101" t="s">
        <v>290</v>
      </c>
      <c r="C31" s="102" t="s">
        <v>147</v>
      </c>
      <c r="D31" s="103">
        <v>10.44</v>
      </c>
      <c r="E31" s="102" t="s">
        <v>12</v>
      </c>
      <c r="F31" s="102">
        <v>2</v>
      </c>
      <c r="G31" s="102" t="str">
        <f t="shared" si="10"/>
        <v>H2</v>
      </c>
      <c r="H31" s="102">
        <f>VLOOKUP(F31,'4.) Faktoren'!$C$23:$D$26,2,0)</f>
        <v>100</v>
      </c>
      <c r="I31" s="104">
        <f t="shared" si="11"/>
        <v>1044</v>
      </c>
      <c r="J31" s="139">
        <f>VLOOKUP(G31,'5.) LST UR+AR'!$B$16:$D$51,3,0)</f>
        <v>0</v>
      </c>
      <c r="K31" s="105" t="e">
        <f t="shared" si="12"/>
        <v>#DIV/0!</v>
      </c>
      <c r="L31" s="106" t="e">
        <f t="shared" si="13"/>
        <v>#DIV/0!</v>
      </c>
      <c r="M31" s="138">
        <f>'3.a) SVS UR'!$F$75</f>
        <v>0</v>
      </c>
      <c r="N31" s="107" t="e">
        <f t="shared" si="14"/>
        <v>#DIV/0!</v>
      </c>
      <c r="O31" s="101"/>
    </row>
    <row r="32" spans="1:15" ht="17.100000000000001" customHeight="1">
      <c r="A32" s="102" t="s">
        <v>705</v>
      </c>
      <c r="B32" s="101" t="s">
        <v>706</v>
      </c>
      <c r="C32" s="102" t="s">
        <v>9</v>
      </c>
      <c r="D32" s="103">
        <v>4</v>
      </c>
      <c r="E32" s="102" t="s">
        <v>91</v>
      </c>
      <c r="F32" s="102">
        <v>5</v>
      </c>
      <c r="G32" s="102" t="str">
        <f t="shared" si="10"/>
        <v>A5</v>
      </c>
      <c r="H32" s="102">
        <f>VLOOKUP(F32,'4.) Faktoren'!$C$23:$D$26,2,0)</f>
        <v>242</v>
      </c>
      <c r="I32" s="104">
        <f t="shared" si="11"/>
        <v>968</v>
      </c>
      <c r="J32" s="139">
        <f>VLOOKUP(G32,'5.) LST UR+AR'!$B$16:$D$51,3,0)</f>
        <v>0</v>
      </c>
      <c r="K32" s="105" t="e">
        <f t="shared" si="12"/>
        <v>#DIV/0!</v>
      </c>
      <c r="L32" s="106" t="e">
        <f t="shared" si="13"/>
        <v>#DIV/0!</v>
      </c>
      <c r="M32" s="138">
        <f>'3.a) SVS UR'!$F$75</f>
        <v>0</v>
      </c>
      <c r="N32" s="107" t="e">
        <f t="shared" si="14"/>
        <v>#DIV/0!</v>
      </c>
      <c r="O32" s="101"/>
    </row>
    <row r="33" spans="1:15" ht="17.100000000000001" customHeight="1">
      <c r="A33" s="102" t="s">
        <v>707</v>
      </c>
      <c r="B33" s="101" t="s">
        <v>298</v>
      </c>
      <c r="C33" s="102" t="s">
        <v>9</v>
      </c>
      <c r="D33" s="103">
        <v>9.43</v>
      </c>
      <c r="E33" s="102" t="s">
        <v>181</v>
      </c>
      <c r="F33" s="102">
        <v>5</v>
      </c>
      <c r="G33" s="102" t="str">
        <f t="shared" si="10"/>
        <v>I5</v>
      </c>
      <c r="H33" s="102">
        <f>VLOOKUP(F33,'4.) Faktoren'!$C$23:$D$26,2,0)</f>
        <v>242</v>
      </c>
      <c r="I33" s="104">
        <f t="shared" si="11"/>
        <v>2282.06</v>
      </c>
      <c r="J33" s="139">
        <f>VLOOKUP(G33,'5.) LST UR+AR'!$B$16:$D$51,3,0)</f>
        <v>0</v>
      </c>
      <c r="K33" s="105" t="e">
        <f t="shared" si="12"/>
        <v>#DIV/0!</v>
      </c>
      <c r="L33" s="106" t="e">
        <f t="shared" si="13"/>
        <v>#DIV/0!</v>
      </c>
      <c r="M33" s="138">
        <f>'3.a) SVS UR'!$F$75</f>
        <v>0</v>
      </c>
      <c r="N33" s="107" t="e">
        <f t="shared" si="14"/>
        <v>#DIV/0!</v>
      </c>
      <c r="O33" s="101"/>
    </row>
    <row r="34" spans="1:15" ht="17.100000000000001" customHeight="1">
      <c r="A34" s="102" t="s">
        <v>708</v>
      </c>
      <c r="B34" s="101" t="s">
        <v>709</v>
      </c>
      <c r="C34" s="102" t="s">
        <v>9</v>
      </c>
      <c r="D34" s="103">
        <v>13.66</v>
      </c>
      <c r="E34" s="102" t="s">
        <v>94</v>
      </c>
      <c r="F34" s="102">
        <v>5</v>
      </c>
      <c r="G34" s="102" t="str">
        <f t="shared" si="10"/>
        <v>F5</v>
      </c>
      <c r="H34" s="102">
        <f>VLOOKUP(F34,'4.) Faktoren'!$C$23:$D$26,2,0)</f>
        <v>242</v>
      </c>
      <c r="I34" s="104">
        <f t="shared" si="11"/>
        <v>3305.7200000000003</v>
      </c>
      <c r="J34" s="139">
        <f>VLOOKUP(G34,'5.) LST UR+AR'!$B$16:$D$51,3,0)</f>
        <v>0</v>
      </c>
      <c r="K34" s="105" t="e">
        <f t="shared" si="12"/>
        <v>#DIV/0!</v>
      </c>
      <c r="L34" s="106" t="e">
        <f t="shared" si="13"/>
        <v>#DIV/0!</v>
      </c>
      <c r="M34" s="138">
        <f>'3.a) SVS UR'!$F$75</f>
        <v>0</v>
      </c>
      <c r="N34" s="107" t="e">
        <f t="shared" si="14"/>
        <v>#DIV/0!</v>
      </c>
      <c r="O34" s="101"/>
    </row>
    <row r="35" spans="1:15" ht="17.100000000000001" customHeight="1">
      <c r="A35" s="102" t="s">
        <v>710</v>
      </c>
      <c r="B35" s="101" t="s">
        <v>664</v>
      </c>
      <c r="C35" s="102" t="s">
        <v>15</v>
      </c>
      <c r="D35" s="103">
        <v>20</v>
      </c>
      <c r="E35" s="102" t="s">
        <v>91</v>
      </c>
      <c r="F35" s="102">
        <v>5</v>
      </c>
      <c r="G35" s="102" t="str">
        <f t="shared" si="10"/>
        <v>A5</v>
      </c>
      <c r="H35" s="102">
        <f>VLOOKUP(F35,'4.) Faktoren'!$C$23:$D$26,2,0)</f>
        <v>242</v>
      </c>
      <c r="I35" s="104">
        <f t="shared" si="11"/>
        <v>4840</v>
      </c>
      <c r="J35" s="139">
        <f>VLOOKUP(G35,'5.) LST UR+AR'!$B$16:$D$51,3,0)</f>
        <v>0</v>
      </c>
      <c r="K35" s="105" t="e">
        <f t="shared" si="12"/>
        <v>#DIV/0!</v>
      </c>
      <c r="L35" s="106" t="e">
        <f t="shared" si="13"/>
        <v>#DIV/0!</v>
      </c>
      <c r="M35" s="138">
        <f>'3.a) SVS UR'!$F$75</f>
        <v>0</v>
      </c>
      <c r="N35" s="107" t="e">
        <f t="shared" si="14"/>
        <v>#DIV/0!</v>
      </c>
      <c r="O35" s="101"/>
    </row>
    <row r="36" spans="1:15" ht="17.100000000000001" customHeight="1">
      <c r="A36" s="102" t="s">
        <v>711</v>
      </c>
      <c r="B36" s="101" t="s">
        <v>712</v>
      </c>
      <c r="C36" s="102" t="s">
        <v>15</v>
      </c>
      <c r="D36" s="103">
        <v>18.600000000000001</v>
      </c>
      <c r="E36" s="102" t="s">
        <v>181</v>
      </c>
      <c r="F36" s="102">
        <v>5</v>
      </c>
      <c r="G36" s="102" t="str">
        <f t="shared" si="10"/>
        <v>I5</v>
      </c>
      <c r="H36" s="102">
        <f>VLOOKUP(F36,'4.) Faktoren'!$C$23:$D$26,2,0)</f>
        <v>242</v>
      </c>
      <c r="I36" s="104">
        <f t="shared" si="11"/>
        <v>4501.2000000000007</v>
      </c>
      <c r="J36" s="139">
        <f>VLOOKUP(G36,'5.) LST UR+AR'!$B$16:$D$51,3,0)</f>
        <v>0</v>
      </c>
      <c r="K36" s="105" t="e">
        <f t="shared" si="12"/>
        <v>#DIV/0!</v>
      </c>
      <c r="L36" s="106" t="e">
        <f t="shared" si="13"/>
        <v>#DIV/0!</v>
      </c>
      <c r="M36" s="138">
        <f>'3.a) SVS UR'!$F$75</f>
        <v>0</v>
      </c>
      <c r="N36" s="107" t="e">
        <f t="shared" si="14"/>
        <v>#DIV/0!</v>
      </c>
      <c r="O36" s="101"/>
    </row>
    <row r="37" spans="1:15" ht="17.100000000000001" customHeight="1">
      <c r="A37" s="102" t="s">
        <v>713</v>
      </c>
      <c r="B37" s="101" t="s">
        <v>714</v>
      </c>
      <c r="C37" s="102" t="s">
        <v>9</v>
      </c>
      <c r="D37" s="103">
        <v>15.99</v>
      </c>
      <c r="E37" s="102" t="s">
        <v>94</v>
      </c>
      <c r="F37" s="102">
        <v>5</v>
      </c>
      <c r="G37" s="102" t="str">
        <f t="shared" si="10"/>
        <v>F5</v>
      </c>
      <c r="H37" s="102">
        <f>VLOOKUP(F37,'4.) Faktoren'!$C$23:$D$26,2,0)</f>
        <v>242</v>
      </c>
      <c r="I37" s="104">
        <f t="shared" si="11"/>
        <v>3869.58</v>
      </c>
      <c r="J37" s="139">
        <f>VLOOKUP(G37,'5.) LST UR+AR'!$B$16:$D$51,3,0)</f>
        <v>0</v>
      </c>
      <c r="K37" s="105" t="e">
        <f t="shared" si="12"/>
        <v>#DIV/0!</v>
      </c>
      <c r="L37" s="106" t="e">
        <f t="shared" si="13"/>
        <v>#DIV/0!</v>
      </c>
      <c r="M37" s="138">
        <f>'3.a) SVS UR'!$F$75</f>
        <v>0</v>
      </c>
      <c r="N37" s="107" t="e">
        <f t="shared" si="14"/>
        <v>#DIV/0!</v>
      </c>
      <c r="O37" s="101"/>
    </row>
    <row r="38" spans="1:15" ht="17.100000000000001" customHeight="1">
      <c r="A38" s="102" t="s">
        <v>715</v>
      </c>
      <c r="B38" s="101" t="s">
        <v>716</v>
      </c>
      <c r="C38" s="102" t="s">
        <v>9</v>
      </c>
      <c r="D38" s="103">
        <v>2.16</v>
      </c>
      <c r="E38" s="102" t="s">
        <v>94</v>
      </c>
      <c r="F38" s="102">
        <v>5</v>
      </c>
      <c r="G38" s="102" t="str">
        <f t="shared" si="10"/>
        <v>F5</v>
      </c>
      <c r="H38" s="102">
        <f>VLOOKUP(F38,'4.) Faktoren'!$C$23:$D$26,2,0)</f>
        <v>242</v>
      </c>
      <c r="I38" s="104">
        <f t="shared" si="11"/>
        <v>522.72</v>
      </c>
      <c r="J38" s="139">
        <f>VLOOKUP(G38,'5.) LST UR+AR'!$B$16:$D$51,3,0)</f>
        <v>0</v>
      </c>
      <c r="K38" s="105" t="e">
        <f t="shared" si="12"/>
        <v>#DIV/0!</v>
      </c>
      <c r="L38" s="106" t="e">
        <f t="shared" si="13"/>
        <v>#DIV/0!</v>
      </c>
      <c r="M38" s="138">
        <f>'3.a) SVS UR'!$F$75</f>
        <v>0</v>
      </c>
      <c r="N38" s="107" t="e">
        <f t="shared" si="14"/>
        <v>#DIV/0!</v>
      </c>
      <c r="O38" s="101"/>
    </row>
    <row r="39" spans="1:15" ht="17.100000000000001" customHeight="1">
      <c r="A39" s="102" t="s">
        <v>717</v>
      </c>
      <c r="B39" s="101" t="s">
        <v>310</v>
      </c>
      <c r="C39" s="102" t="s">
        <v>9</v>
      </c>
      <c r="D39" s="103">
        <v>5.04</v>
      </c>
      <c r="E39" s="102" t="s">
        <v>94</v>
      </c>
      <c r="F39" s="102">
        <v>5</v>
      </c>
      <c r="G39" s="102" t="str">
        <f t="shared" si="10"/>
        <v>F5</v>
      </c>
      <c r="H39" s="102">
        <f>VLOOKUP(F39,'4.) Faktoren'!$C$23:$D$26,2,0)</f>
        <v>242</v>
      </c>
      <c r="I39" s="104">
        <f t="shared" si="11"/>
        <v>1219.68</v>
      </c>
      <c r="J39" s="139">
        <f>VLOOKUP(G39,'5.) LST UR+AR'!$B$16:$D$51,3,0)</f>
        <v>0</v>
      </c>
      <c r="K39" s="105" t="e">
        <f t="shared" si="12"/>
        <v>#DIV/0!</v>
      </c>
      <c r="L39" s="106" t="e">
        <f t="shared" si="13"/>
        <v>#DIV/0!</v>
      </c>
      <c r="M39" s="138">
        <f>'3.a) SVS UR'!$F$75</f>
        <v>0</v>
      </c>
      <c r="N39" s="107" t="e">
        <f t="shared" si="14"/>
        <v>#DIV/0!</v>
      </c>
      <c r="O39" s="101"/>
    </row>
    <row r="40" spans="1:15" ht="17.100000000000001" customHeight="1">
      <c r="A40" s="116" t="s">
        <v>215</v>
      </c>
      <c r="B40" s="117"/>
      <c r="C40" s="118"/>
      <c r="D40" s="119">
        <f>SUM(D30:D39)</f>
        <v>110.35999999999999</v>
      </c>
      <c r="E40" s="118"/>
      <c r="F40" s="118"/>
      <c r="G40" s="118"/>
      <c r="H40" s="118"/>
      <c r="I40" s="118"/>
      <c r="J40" s="118"/>
      <c r="K40" s="118"/>
      <c r="L40" s="118"/>
      <c r="M40" s="118"/>
      <c r="N40" s="118"/>
      <c r="O40" s="120"/>
    </row>
    <row r="41" spans="1:15" ht="17.100000000000001" customHeight="1">
      <c r="A41" s="113" t="s">
        <v>216</v>
      </c>
      <c r="B41" s="114"/>
      <c r="C41" s="114"/>
      <c r="D41" s="114"/>
      <c r="E41" s="114"/>
      <c r="F41" s="114"/>
      <c r="G41" s="114"/>
      <c r="H41" s="114"/>
      <c r="I41" s="114"/>
      <c r="J41" s="114"/>
      <c r="K41" s="114"/>
      <c r="L41" s="114"/>
      <c r="M41" s="114"/>
      <c r="N41" s="114"/>
      <c r="O41" s="115"/>
    </row>
    <row r="42" spans="1:15" ht="17.100000000000001" customHeight="1">
      <c r="A42" s="102" t="s">
        <v>718</v>
      </c>
      <c r="B42" s="101" t="s">
        <v>703</v>
      </c>
      <c r="C42" s="102" t="s">
        <v>151</v>
      </c>
      <c r="D42" s="103">
        <v>11.16</v>
      </c>
      <c r="E42" s="102" t="s">
        <v>95</v>
      </c>
      <c r="F42" s="102">
        <v>2</v>
      </c>
      <c r="G42" s="102" t="str">
        <f t="shared" ref="G42:G49" si="15">IF(F42="k. R.",E42,CONCATENATE(E42,F42))</f>
        <v>G2</v>
      </c>
      <c r="H42" s="102">
        <f>VLOOKUP(F42,'4.) Faktoren'!$C$23:$D$26,2,0)</f>
        <v>100</v>
      </c>
      <c r="I42" s="104">
        <f t="shared" ref="I42:I48" si="16">D42*H42</f>
        <v>1116</v>
      </c>
      <c r="J42" s="139">
        <f>VLOOKUP(G42,'5.) LST UR+AR'!$B$16:$D$51,3,0)</f>
        <v>0</v>
      </c>
      <c r="K42" s="105" t="e">
        <f t="shared" ref="K42:K48" si="17">I42/J42</f>
        <v>#DIV/0!</v>
      </c>
      <c r="L42" s="106" t="e">
        <f t="shared" ref="L42:L48" si="18">K42/12</f>
        <v>#DIV/0!</v>
      </c>
      <c r="M42" s="138">
        <f>'3.a) SVS UR'!$F$75</f>
        <v>0</v>
      </c>
      <c r="N42" s="107" t="e">
        <f t="shared" ref="N42:N48" si="19">L42*M42</f>
        <v>#DIV/0!</v>
      </c>
      <c r="O42" s="101"/>
    </row>
    <row r="43" spans="1:15" ht="17.100000000000001" customHeight="1">
      <c r="A43" s="102" t="s">
        <v>719</v>
      </c>
      <c r="B43" s="101" t="s">
        <v>290</v>
      </c>
      <c r="C43" s="102" t="s">
        <v>147</v>
      </c>
      <c r="D43" s="103">
        <v>11.76</v>
      </c>
      <c r="E43" s="102" t="s">
        <v>12</v>
      </c>
      <c r="F43" s="102">
        <v>2</v>
      </c>
      <c r="G43" s="102" t="str">
        <f t="shared" si="15"/>
        <v>H2</v>
      </c>
      <c r="H43" s="102">
        <f>VLOOKUP(F43,'4.) Faktoren'!$C$23:$D$26,2,0)</f>
        <v>100</v>
      </c>
      <c r="I43" s="104">
        <f t="shared" si="16"/>
        <v>1176</v>
      </c>
      <c r="J43" s="139">
        <f>VLOOKUP(G43,'5.) LST UR+AR'!$B$16:$D$51,3,0)</f>
        <v>0</v>
      </c>
      <c r="K43" s="105" t="e">
        <f t="shared" si="17"/>
        <v>#DIV/0!</v>
      </c>
      <c r="L43" s="106" t="e">
        <f t="shared" si="18"/>
        <v>#DIV/0!</v>
      </c>
      <c r="M43" s="138">
        <f>'3.a) SVS UR'!$F$75</f>
        <v>0</v>
      </c>
      <c r="N43" s="107" t="e">
        <f t="shared" si="19"/>
        <v>#DIV/0!</v>
      </c>
      <c r="O43" s="101"/>
    </row>
    <row r="44" spans="1:15" ht="17.100000000000001" customHeight="1">
      <c r="A44" s="102" t="s">
        <v>720</v>
      </c>
      <c r="B44" s="101" t="s">
        <v>310</v>
      </c>
      <c r="C44" s="102" t="s">
        <v>9</v>
      </c>
      <c r="D44" s="103">
        <v>8.4</v>
      </c>
      <c r="E44" s="102" t="s">
        <v>94</v>
      </c>
      <c r="F44" s="102">
        <v>5</v>
      </c>
      <c r="G44" s="102" t="str">
        <f t="shared" si="15"/>
        <v>F5</v>
      </c>
      <c r="H44" s="102">
        <f>VLOOKUP(F44,'4.) Faktoren'!$C$23:$D$26,2,0)</f>
        <v>242</v>
      </c>
      <c r="I44" s="104">
        <f t="shared" si="16"/>
        <v>2032.8000000000002</v>
      </c>
      <c r="J44" s="139">
        <f>VLOOKUP(G44,'5.) LST UR+AR'!$B$16:$D$51,3,0)</f>
        <v>0</v>
      </c>
      <c r="K44" s="105" t="e">
        <f t="shared" si="17"/>
        <v>#DIV/0!</v>
      </c>
      <c r="L44" s="106" t="e">
        <f t="shared" si="18"/>
        <v>#DIV/0!</v>
      </c>
      <c r="M44" s="138">
        <f>'3.a) SVS UR'!$F$75</f>
        <v>0</v>
      </c>
      <c r="N44" s="107" t="e">
        <f t="shared" si="19"/>
        <v>#DIV/0!</v>
      </c>
      <c r="O44" s="101"/>
    </row>
    <row r="45" spans="1:15" ht="17.100000000000001" customHeight="1">
      <c r="A45" s="102" t="s">
        <v>721</v>
      </c>
      <c r="B45" s="101" t="s">
        <v>722</v>
      </c>
      <c r="C45" s="102" t="s">
        <v>147</v>
      </c>
      <c r="D45" s="103">
        <v>15.58</v>
      </c>
      <c r="E45" s="102" t="s">
        <v>92</v>
      </c>
      <c r="F45" s="102">
        <v>2</v>
      </c>
      <c r="G45" s="102" t="str">
        <f t="shared" si="15"/>
        <v>C2</v>
      </c>
      <c r="H45" s="102">
        <f>VLOOKUP(F45,'4.) Faktoren'!$C$23:$D$26,2,0)</f>
        <v>100</v>
      </c>
      <c r="I45" s="104">
        <f t="shared" si="16"/>
        <v>1558</v>
      </c>
      <c r="J45" s="139">
        <f>VLOOKUP(G45,'5.) LST UR+AR'!$B$16:$D$51,3,0)</f>
        <v>0</v>
      </c>
      <c r="K45" s="105" t="e">
        <f t="shared" si="17"/>
        <v>#DIV/0!</v>
      </c>
      <c r="L45" s="106" t="e">
        <f t="shared" si="18"/>
        <v>#DIV/0!</v>
      </c>
      <c r="M45" s="138">
        <f>'3.a) SVS UR'!$F$75</f>
        <v>0</v>
      </c>
      <c r="N45" s="107" t="e">
        <f t="shared" si="19"/>
        <v>#DIV/0!</v>
      </c>
      <c r="O45" s="101"/>
    </row>
    <row r="46" spans="1:15" ht="17.100000000000001" customHeight="1">
      <c r="A46" s="102" t="s">
        <v>723</v>
      </c>
      <c r="B46" s="101" t="s">
        <v>724</v>
      </c>
      <c r="C46" s="102" t="s">
        <v>147</v>
      </c>
      <c r="D46" s="103">
        <v>2.04</v>
      </c>
      <c r="E46" s="102" t="s">
        <v>91</v>
      </c>
      <c r="F46" s="102">
        <v>5</v>
      </c>
      <c r="G46" s="102" t="str">
        <f t="shared" si="15"/>
        <v>A5</v>
      </c>
      <c r="H46" s="102">
        <f>VLOOKUP(F46,'4.) Faktoren'!$C$23:$D$26,2,0)</f>
        <v>242</v>
      </c>
      <c r="I46" s="104">
        <f t="shared" si="16"/>
        <v>493.68</v>
      </c>
      <c r="J46" s="139">
        <f>VLOOKUP(G46,'5.) LST UR+AR'!$B$16:$D$51,3,0)</f>
        <v>0</v>
      </c>
      <c r="K46" s="105" t="e">
        <f t="shared" si="17"/>
        <v>#DIV/0!</v>
      </c>
      <c r="L46" s="106" t="e">
        <f t="shared" si="18"/>
        <v>#DIV/0!</v>
      </c>
      <c r="M46" s="138">
        <f>'3.a) SVS UR'!$F$75</f>
        <v>0</v>
      </c>
      <c r="N46" s="107" t="e">
        <f t="shared" si="19"/>
        <v>#DIV/0!</v>
      </c>
      <c r="O46" s="101"/>
    </row>
    <row r="47" spans="1:15" ht="17.100000000000001" customHeight="1">
      <c r="A47" s="102" t="s">
        <v>725</v>
      </c>
      <c r="B47" s="101" t="s">
        <v>664</v>
      </c>
      <c r="C47" s="102" t="s">
        <v>147</v>
      </c>
      <c r="D47" s="103">
        <v>13.53</v>
      </c>
      <c r="E47" s="102" t="s">
        <v>91</v>
      </c>
      <c r="F47" s="102">
        <v>5</v>
      </c>
      <c r="G47" s="102" t="str">
        <f t="shared" si="15"/>
        <v>A5</v>
      </c>
      <c r="H47" s="102">
        <f>VLOOKUP(F47,'4.) Faktoren'!$C$23:$D$26,2,0)</f>
        <v>242</v>
      </c>
      <c r="I47" s="104">
        <f t="shared" si="16"/>
        <v>3274.2599999999998</v>
      </c>
      <c r="J47" s="139">
        <f>VLOOKUP(G47,'5.) LST UR+AR'!$B$16:$D$51,3,0)</f>
        <v>0</v>
      </c>
      <c r="K47" s="105" t="e">
        <f t="shared" si="17"/>
        <v>#DIV/0!</v>
      </c>
      <c r="L47" s="106" t="e">
        <f t="shared" si="18"/>
        <v>#DIV/0!</v>
      </c>
      <c r="M47" s="138">
        <f>'3.a) SVS UR'!$F$75</f>
        <v>0</v>
      </c>
      <c r="N47" s="107" t="e">
        <f t="shared" si="19"/>
        <v>#DIV/0!</v>
      </c>
      <c r="O47" s="101"/>
    </row>
    <row r="48" spans="1:15" ht="17.100000000000001" customHeight="1">
      <c r="A48" s="102" t="s">
        <v>726</v>
      </c>
      <c r="B48" s="101" t="s">
        <v>727</v>
      </c>
      <c r="C48" s="102" t="s">
        <v>147</v>
      </c>
      <c r="D48" s="103">
        <v>21.73</v>
      </c>
      <c r="E48" s="102" t="s">
        <v>92</v>
      </c>
      <c r="F48" s="102">
        <v>2</v>
      </c>
      <c r="G48" s="102" t="str">
        <f t="shared" si="15"/>
        <v>C2</v>
      </c>
      <c r="H48" s="102">
        <f>VLOOKUP(F48,'4.) Faktoren'!$C$23:$D$26,2,0)</f>
        <v>100</v>
      </c>
      <c r="I48" s="104">
        <f t="shared" si="16"/>
        <v>2173</v>
      </c>
      <c r="J48" s="139">
        <f>VLOOKUP(G48,'5.) LST UR+AR'!$B$16:$D$51,3,0)</f>
        <v>0</v>
      </c>
      <c r="K48" s="105" t="e">
        <f t="shared" si="17"/>
        <v>#DIV/0!</v>
      </c>
      <c r="L48" s="106" t="e">
        <f t="shared" si="18"/>
        <v>#DIV/0!</v>
      </c>
      <c r="M48" s="138">
        <f>'3.a) SVS UR'!$F$75</f>
        <v>0</v>
      </c>
      <c r="N48" s="107" t="e">
        <f t="shared" si="19"/>
        <v>#DIV/0!</v>
      </c>
      <c r="O48" s="101"/>
    </row>
    <row r="49" spans="1:15" ht="17.100000000000001" customHeight="1">
      <c r="A49" s="102" t="s">
        <v>728</v>
      </c>
      <c r="B49" s="101" t="s">
        <v>729</v>
      </c>
      <c r="C49" s="102" t="s">
        <v>147</v>
      </c>
      <c r="D49" s="103">
        <v>14</v>
      </c>
      <c r="E49" s="102" t="s">
        <v>93</v>
      </c>
      <c r="F49" s="102" t="s">
        <v>84</v>
      </c>
      <c r="G49" s="102" t="str">
        <f t="shared" si="15"/>
        <v>D</v>
      </c>
      <c r="H49" s="102"/>
      <c r="I49" s="102"/>
      <c r="J49" s="102"/>
      <c r="K49" s="102"/>
      <c r="L49" s="102"/>
      <c r="M49" s="102"/>
      <c r="N49" s="102"/>
      <c r="O49" s="101"/>
    </row>
    <row r="50" spans="1:15" ht="17.100000000000001" customHeight="1">
      <c r="A50" s="116" t="s">
        <v>217</v>
      </c>
      <c r="B50" s="117"/>
      <c r="C50" s="118"/>
      <c r="D50" s="119">
        <f>SUM(D42:D49)</f>
        <v>98.2</v>
      </c>
      <c r="E50" s="118"/>
      <c r="F50" s="118"/>
      <c r="G50" s="118"/>
      <c r="H50" s="118"/>
      <c r="I50" s="118"/>
      <c r="J50" s="118"/>
      <c r="K50" s="118"/>
      <c r="L50" s="118"/>
      <c r="M50" s="118"/>
      <c r="N50" s="118"/>
      <c r="O50" s="120"/>
    </row>
    <row r="51" spans="1:15" ht="9.75" customHeight="1">
      <c r="A51" s="121"/>
      <c r="B51" s="121"/>
      <c r="C51" s="121"/>
      <c r="D51" s="121"/>
      <c r="E51" s="121"/>
      <c r="F51" s="121"/>
      <c r="G51" s="121"/>
      <c r="H51" s="121"/>
      <c r="I51" s="121"/>
      <c r="J51" s="121"/>
      <c r="K51" s="121"/>
      <c r="L51" s="121"/>
      <c r="M51" s="121"/>
      <c r="N51" s="121"/>
      <c r="O51" s="121"/>
    </row>
    <row r="52" spans="1:15" ht="17.100000000000001" customHeight="1">
      <c r="A52" s="108" t="s">
        <v>212</v>
      </c>
      <c r="B52" s="109"/>
      <c r="C52" s="109"/>
      <c r="D52" s="111">
        <f>SUM(D13:D51)/2</f>
        <v>400.39000000000004</v>
      </c>
      <c r="E52" s="109"/>
      <c r="F52" s="109"/>
      <c r="G52" s="109"/>
      <c r="H52" s="109"/>
      <c r="I52" s="111">
        <f>SUM(I13:I51)</f>
        <v>56656.44000000001</v>
      </c>
      <c r="J52" s="153"/>
      <c r="K52" s="111" t="e">
        <f>SUM(K13:K51)</f>
        <v>#DIV/0!</v>
      </c>
      <c r="L52" s="111" t="e">
        <f>SUM(L13:L51)</f>
        <v>#DIV/0!</v>
      </c>
      <c r="M52" s="153"/>
      <c r="N52" s="112" t="e">
        <f>SUM(N13:N51)</f>
        <v>#DIV/0!</v>
      </c>
      <c r="O52" s="110"/>
    </row>
  </sheetData>
  <sheetProtection algorithmName="SHA-512" hashValue="VwPXgWo0Sv7KhxJiybdWkoLTSAIkFitVHVncQrGPshlcn9jKv8mhFPz69ZWtP/yO7K1skrokK9HxpbKk4z5ggA==" saltValue="rE1Nza2ly8umGm3rUVYJ7w==" spinCount="100000" sheet="1" selectLockedCells="1" autoFilter="0"/>
  <autoFilter ref="A11:O50" xr:uid="{FA0D6933-9D06-4DB2-9C62-DE83EC2C1C8D}"/>
  <mergeCells count="10">
    <mergeCell ref="D4:E4"/>
    <mergeCell ref="F4:I4"/>
    <mergeCell ref="K4:N4"/>
    <mergeCell ref="D1:E1"/>
    <mergeCell ref="K1:N1"/>
    <mergeCell ref="D2:E2"/>
    <mergeCell ref="K2:N2"/>
    <mergeCell ref="D3:E3"/>
    <mergeCell ref="F3:I3"/>
    <mergeCell ref="K3:N3"/>
  </mergeCells>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47BD87-6165-4F4F-8782-9FCB2BD7D6F5}">
  <sheetPr>
    <tabColor theme="8" tint="0.79998168889431442"/>
  </sheetPr>
  <dimension ref="A1:O58"/>
  <sheetViews>
    <sheetView showGridLines="0" zoomScaleNormal="100" workbookViewId="0">
      <pane ySplit="11" topLeftCell="A12" activePane="bottomLeft" state="frozen"/>
      <selection activeCell="J31" sqref="J31"/>
      <selection pane="bottomLeft"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196"/>
      <c r="C1" s="196"/>
      <c r="D1" s="342" t="s">
        <v>98</v>
      </c>
      <c r="E1" s="342"/>
      <c r="F1" s="215" t="s">
        <v>255</v>
      </c>
      <c r="G1" s="198"/>
      <c r="H1" s="198"/>
      <c r="I1" s="198"/>
      <c r="J1" s="83"/>
      <c r="K1" s="340" t="s">
        <v>112</v>
      </c>
      <c r="L1" s="340"/>
      <c r="M1" s="340"/>
      <c r="N1" s="340"/>
      <c r="O1" s="84">
        <f>I58</f>
        <v>83653.599999999977</v>
      </c>
    </row>
    <row r="2" spans="1:15" ht="11.25" customHeight="1">
      <c r="A2" s="85" t="s">
        <v>869</v>
      </c>
      <c r="B2" s="197"/>
      <c r="C2" s="197"/>
      <c r="D2" s="343" t="s">
        <v>207</v>
      </c>
      <c r="E2" s="343"/>
      <c r="F2" s="205" t="s">
        <v>793</v>
      </c>
      <c r="G2" s="199"/>
      <c r="H2" s="199"/>
      <c r="I2" s="199"/>
      <c r="J2" s="79"/>
      <c r="K2" s="339" t="s">
        <v>208</v>
      </c>
      <c r="L2" s="339"/>
      <c r="M2" s="339"/>
      <c r="N2" s="339"/>
      <c r="O2" s="186">
        <f>D58</f>
        <v>767.11000000000013</v>
      </c>
    </row>
    <row r="3" spans="1:15" ht="11.25" customHeight="1">
      <c r="A3" s="85"/>
      <c r="B3" s="167"/>
      <c r="C3" s="167"/>
      <c r="D3" s="343" t="s">
        <v>96</v>
      </c>
      <c r="E3" s="343"/>
      <c r="F3" s="345" t="s">
        <v>97</v>
      </c>
      <c r="G3" s="345"/>
      <c r="H3" s="345"/>
      <c r="I3" s="345"/>
      <c r="J3" s="79"/>
      <c r="K3" s="339" t="s">
        <v>113</v>
      </c>
      <c r="L3" s="339"/>
      <c r="M3" s="339"/>
      <c r="N3" s="339"/>
      <c r="O3" s="140" t="e">
        <f>N58</f>
        <v>#DIV/0!</v>
      </c>
    </row>
    <row r="4" spans="1:15" ht="11.25" customHeight="1">
      <c r="A4" s="189"/>
      <c r="B4" s="195"/>
      <c r="C4" s="195"/>
      <c r="D4" s="344" t="s">
        <v>25</v>
      </c>
      <c r="E4" s="344"/>
      <c r="F4" s="346">
        <f>'2.a) GPB'!C3</f>
        <v>0</v>
      </c>
      <c r="G4" s="346"/>
      <c r="H4" s="346"/>
      <c r="I4" s="346"/>
      <c r="J4" s="90"/>
      <c r="K4" s="341" t="s">
        <v>129</v>
      </c>
      <c r="L4" s="341"/>
      <c r="M4" s="341"/>
      <c r="N4" s="341"/>
      <c r="O4" s="141" t="e">
        <f>L58</f>
        <v>#DIV/0!</v>
      </c>
    </row>
    <row r="5" spans="1:15" ht="5.85" customHeight="1"/>
    <row r="6" spans="1:15" ht="11.25" customHeight="1">
      <c r="A6" s="91" t="s">
        <v>115</v>
      </c>
      <c r="B6" s="82"/>
      <c r="C6" s="82"/>
      <c r="D6" s="202" t="s">
        <v>879</v>
      </c>
      <c r="E6" s="168"/>
      <c r="F6" s="168"/>
      <c r="G6" s="168"/>
      <c r="H6" s="168"/>
      <c r="I6" s="168"/>
      <c r="J6" s="168"/>
      <c r="K6" s="168"/>
      <c r="L6" s="168"/>
      <c r="M6" s="168"/>
      <c r="N6" s="168"/>
      <c r="O6" s="191"/>
    </row>
    <row r="7" spans="1:15" ht="11.25" customHeight="1">
      <c r="A7" s="86"/>
      <c r="B7" s="78"/>
      <c r="C7" s="78"/>
      <c r="D7" s="201" t="s">
        <v>681</v>
      </c>
      <c r="E7" s="169"/>
      <c r="F7" s="169"/>
      <c r="G7" s="169"/>
      <c r="H7" s="169"/>
      <c r="I7" s="169"/>
      <c r="J7" s="169"/>
      <c r="K7" s="169"/>
      <c r="L7" s="169"/>
      <c r="M7" s="169"/>
      <c r="N7" s="169"/>
      <c r="O7" s="192"/>
    </row>
    <row r="8" spans="1:15" ht="11.25" customHeight="1">
      <c r="A8" s="87"/>
      <c r="B8" s="78"/>
      <c r="C8" s="78"/>
      <c r="D8" s="201"/>
      <c r="E8" s="169"/>
      <c r="F8" s="169"/>
      <c r="G8" s="169"/>
      <c r="H8" s="169"/>
      <c r="I8" s="169"/>
      <c r="J8" s="169"/>
      <c r="K8" s="169"/>
      <c r="L8" s="169"/>
      <c r="M8" s="169"/>
      <c r="N8" s="169"/>
      <c r="O8" s="192"/>
    </row>
    <row r="9" spans="1:15" ht="11.25" customHeight="1">
      <c r="A9" s="88"/>
      <c r="B9" s="89"/>
      <c r="C9" s="89"/>
      <c r="D9" s="170"/>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107</v>
      </c>
      <c r="M11" s="122" t="s">
        <v>116</v>
      </c>
      <c r="N11" s="122" t="s">
        <v>108</v>
      </c>
      <c r="O11" s="122" t="s">
        <v>109</v>
      </c>
    </row>
    <row r="12" spans="1:15" ht="17.100000000000001" customHeight="1">
      <c r="A12" s="113" t="s">
        <v>110</v>
      </c>
      <c r="B12" s="114"/>
      <c r="C12" s="114"/>
      <c r="D12" s="114"/>
      <c r="E12" s="114"/>
      <c r="F12" s="114"/>
      <c r="G12" s="114"/>
      <c r="H12" s="114"/>
      <c r="I12" s="114"/>
      <c r="J12" s="114"/>
      <c r="K12" s="114"/>
      <c r="L12" s="114"/>
      <c r="M12" s="114"/>
      <c r="N12" s="114"/>
      <c r="O12" s="115"/>
    </row>
    <row r="13" spans="1:15" ht="17.100000000000001" customHeight="1">
      <c r="A13" s="102"/>
      <c r="B13" s="101" t="s">
        <v>730</v>
      </c>
      <c r="C13" s="102" t="s">
        <v>9</v>
      </c>
      <c r="D13" s="103">
        <v>39.33</v>
      </c>
      <c r="E13" s="102" t="s">
        <v>95</v>
      </c>
      <c r="F13" s="102">
        <v>5</v>
      </c>
      <c r="G13" s="102" t="str">
        <f t="shared" ref="G13:G24" si="0">IF(F13="k. R.",E13,CONCATENATE(E13,F13))</f>
        <v>G5</v>
      </c>
      <c r="H13" s="102">
        <f>VLOOKUP(F13,'4.) Faktoren'!$C$51:$D$54,2,0)</f>
        <v>232</v>
      </c>
      <c r="I13" s="104">
        <f t="shared" ref="I13:I24" si="1">D13*H13</f>
        <v>9124.56</v>
      </c>
      <c r="J13" s="139">
        <f>VLOOKUP(G13,'5.) LST UR+AR'!$B$16:$D$51,3,0)</f>
        <v>0</v>
      </c>
      <c r="K13" s="105" t="e">
        <f t="shared" ref="K13:K24" si="2">I13/J13</f>
        <v>#DIV/0!</v>
      </c>
      <c r="L13" s="106" t="e">
        <f t="shared" ref="L13:L24" si="3">K13/12</f>
        <v>#DIV/0!</v>
      </c>
      <c r="M13" s="138">
        <f>'3.a) SVS UR'!$F$75</f>
        <v>0</v>
      </c>
      <c r="N13" s="107" t="e">
        <f t="shared" ref="N13:N24" si="4">L13*M13</f>
        <v>#DIV/0!</v>
      </c>
      <c r="O13" s="101"/>
    </row>
    <row r="14" spans="1:15" ht="17.100000000000001" customHeight="1">
      <c r="A14" s="102" t="s">
        <v>731</v>
      </c>
      <c r="B14" s="101" t="s">
        <v>732</v>
      </c>
      <c r="C14" s="102" t="s">
        <v>7</v>
      </c>
      <c r="D14" s="103">
        <v>33.28</v>
      </c>
      <c r="E14" s="102" t="s">
        <v>92</v>
      </c>
      <c r="F14" s="102">
        <v>2</v>
      </c>
      <c r="G14" s="102" t="str">
        <f t="shared" si="0"/>
        <v>C2</v>
      </c>
      <c r="H14" s="102">
        <f>VLOOKUP(F14,'4.) Faktoren'!$C$51:$D$54,2,0)</f>
        <v>96</v>
      </c>
      <c r="I14" s="104">
        <f t="shared" si="1"/>
        <v>3194.88</v>
      </c>
      <c r="J14" s="139">
        <f>VLOOKUP(G14,'5.) LST UR+AR'!$B$16:$D$51,3,0)</f>
        <v>0</v>
      </c>
      <c r="K14" s="105" t="e">
        <f t="shared" si="2"/>
        <v>#DIV/0!</v>
      </c>
      <c r="L14" s="106" t="e">
        <f t="shared" si="3"/>
        <v>#DIV/0!</v>
      </c>
      <c r="M14" s="138">
        <f>'3.a) SVS UR'!$F$75</f>
        <v>0</v>
      </c>
      <c r="N14" s="107" t="e">
        <f t="shared" si="4"/>
        <v>#DIV/0!</v>
      </c>
      <c r="O14" s="101"/>
    </row>
    <row r="15" spans="1:15" ht="17.100000000000001" customHeight="1">
      <c r="A15" s="102" t="s">
        <v>733</v>
      </c>
      <c r="B15" s="101" t="s">
        <v>734</v>
      </c>
      <c r="C15" s="102" t="s">
        <v>9</v>
      </c>
      <c r="D15" s="103">
        <v>13.68</v>
      </c>
      <c r="E15" s="102" t="s">
        <v>93</v>
      </c>
      <c r="F15" s="102" t="s">
        <v>84</v>
      </c>
      <c r="G15" s="102" t="str">
        <f t="shared" si="0"/>
        <v>D</v>
      </c>
      <c r="H15" s="102"/>
      <c r="I15" s="102"/>
      <c r="J15" s="102"/>
      <c r="K15" s="102"/>
      <c r="L15" s="102"/>
      <c r="M15" s="102"/>
      <c r="N15" s="102"/>
      <c r="O15" s="101"/>
    </row>
    <row r="16" spans="1:15" ht="17.100000000000001" customHeight="1">
      <c r="A16" s="102" t="s">
        <v>735</v>
      </c>
      <c r="B16" s="101" t="s">
        <v>736</v>
      </c>
      <c r="C16" s="102" t="s">
        <v>12</v>
      </c>
      <c r="D16" s="103">
        <v>45.05</v>
      </c>
      <c r="E16" s="102" t="s">
        <v>92</v>
      </c>
      <c r="F16" s="102">
        <v>2</v>
      </c>
      <c r="G16" s="102" t="str">
        <f t="shared" si="0"/>
        <v>C2</v>
      </c>
      <c r="H16" s="102">
        <f>VLOOKUP(F16,'4.) Faktoren'!$C$51:$D$54,2,0)</f>
        <v>96</v>
      </c>
      <c r="I16" s="104">
        <f t="shared" si="1"/>
        <v>4324.7999999999993</v>
      </c>
      <c r="J16" s="139">
        <f>VLOOKUP(G16,'5.) LST UR+AR'!$B$16:$D$51,3,0)</f>
        <v>0</v>
      </c>
      <c r="K16" s="105" t="e">
        <f t="shared" si="2"/>
        <v>#DIV/0!</v>
      </c>
      <c r="L16" s="106" t="e">
        <f t="shared" si="3"/>
        <v>#DIV/0!</v>
      </c>
      <c r="M16" s="138">
        <f>'3.a) SVS UR'!$F$75</f>
        <v>0</v>
      </c>
      <c r="N16" s="107" t="e">
        <f t="shared" si="4"/>
        <v>#DIV/0!</v>
      </c>
      <c r="O16" s="101"/>
    </row>
    <row r="17" spans="1:15" ht="17.100000000000001" customHeight="1">
      <c r="A17" s="102" t="s">
        <v>737</v>
      </c>
      <c r="B17" s="101" t="s">
        <v>738</v>
      </c>
      <c r="C17" s="102" t="s">
        <v>12</v>
      </c>
      <c r="D17" s="103">
        <v>4.05</v>
      </c>
      <c r="E17" s="102" t="s">
        <v>95</v>
      </c>
      <c r="F17" s="102">
        <v>2</v>
      </c>
      <c r="G17" s="102" t="str">
        <f t="shared" si="0"/>
        <v>G2</v>
      </c>
      <c r="H17" s="102">
        <f>VLOOKUP(F17,'4.) Faktoren'!$C$51:$D$54,2,0)</f>
        <v>96</v>
      </c>
      <c r="I17" s="104">
        <f t="shared" si="1"/>
        <v>388.79999999999995</v>
      </c>
      <c r="J17" s="139">
        <f>VLOOKUP(G17,'5.) LST UR+AR'!$B$16:$D$51,3,0)</f>
        <v>0</v>
      </c>
      <c r="K17" s="105" t="e">
        <f t="shared" si="2"/>
        <v>#DIV/0!</v>
      </c>
      <c r="L17" s="106" t="e">
        <f t="shared" si="3"/>
        <v>#DIV/0!</v>
      </c>
      <c r="M17" s="138">
        <f>'3.a) SVS UR'!$F$75</f>
        <v>0</v>
      </c>
      <c r="N17" s="107" t="e">
        <f t="shared" si="4"/>
        <v>#DIV/0!</v>
      </c>
      <c r="O17" s="101"/>
    </row>
    <row r="18" spans="1:15" ht="17.100000000000001" customHeight="1">
      <c r="A18" s="102" t="s">
        <v>739</v>
      </c>
      <c r="B18" s="101" t="s">
        <v>740</v>
      </c>
      <c r="C18" s="102" t="s">
        <v>7</v>
      </c>
      <c r="D18" s="103">
        <v>29</v>
      </c>
      <c r="E18" s="102" t="s">
        <v>92</v>
      </c>
      <c r="F18" s="102">
        <v>2</v>
      </c>
      <c r="G18" s="102" t="str">
        <f t="shared" si="0"/>
        <v>C2</v>
      </c>
      <c r="H18" s="102">
        <f>VLOOKUP(F18,'4.) Faktoren'!$C$51:$D$54,2,0)</f>
        <v>96</v>
      </c>
      <c r="I18" s="104">
        <f t="shared" si="1"/>
        <v>2784</v>
      </c>
      <c r="J18" s="139">
        <f>VLOOKUP(G18,'5.) LST UR+AR'!$B$16:$D$51,3,0)</f>
        <v>0</v>
      </c>
      <c r="K18" s="105" t="e">
        <f t="shared" si="2"/>
        <v>#DIV/0!</v>
      </c>
      <c r="L18" s="106" t="e">
        <f t="shared" si="3"/>
        <v>#DIV/0!</v>
      </c>
      <c r="M18" s="138">
        <f>'3.a) SVS UR'!$F$75</f>
        <v>0</v>
      </c>
      <c r="N18" s="107" t="e">
        <f t="shared" si="4"/>
        <v>#DIV/0!</v>
      </c>
      <c r="O18" s="101"/>
    </row>
    <row r="19" spans="1:15" ht="17.100000000000001" customHeight="1">
      <c r="A19" s="102" t="s">
        <v>741</v>
      </c>
      <c r="B19" s="101" t="s">
        <v>742</v>
      </c>
      <c r="C19" s="102" t="s">
        <v>7</v>
      </c>
      <c r="D19" s="103">
        <v>23.03</v>
      </c>
      <c r="E19" s="102" t="s">
        <v>92</v>
      </c>
      <c r="F19" s="102">
        <v>2</v>
      </c>
      <c r="G19" s="102" t="str">
        <f t="shared" si="0"/>
        <v>C2</v>
      </c>
      <c r="H19" s="102">
        <f>VLOOKUP(F19,'4.) Faktoren'!$C$51:$D$54,2,0)</f>
        <v>96</v>
      </c>
      <c r="I19" s="104">
        <f t="shared" si="1"/>
        <v>2210.88</v>
      </c>
      <c r="J19" s="139">
        <f>VLOOKUP(G19,'5.) LST UR+AR'!$B$16:$D$51,3,0)</f>
        <v>0</v>
      </c>
      <c r="K19" s="105" t="e">
        <f t="shared" si="2"/>
        <v>#DIV/0!</v>
      </c>
      <c r="L19" s="106" t="e">
        <f t="shared" si="3"/>
        <v>#DIV/0!</v>
      </c>
      <c r="M19" s="138">
        <f>'3.a) SVS UR'!$F$75</f>
        <v>0</v>
      </c>
      <c r="N19" s="107" t="e">
        <f t="shared" si="4"/>
        <v>#DIV/0!</v>
      </c>
      <c r="O19" s="101"/>
    </row>
    <row r="20" spans="1:15" ht="17.100000000000001" customHeight="1">
      <c r="A20" s="102" t="s">
        <v>743</v>
      </c>
      <c r="B20" s="101" t="s">
        <v>744</v>
      </c>
      <c r="C20" s="102" t="s">
        <v>7</v>
      </c>
      <c r="D20" s="103">
        <v>27.5</v>
      </c>
      <c r="E20" s="102" t="s">
        <v>92</v>
      </c>
      <c r="F20" s="102">
        <v>2</v>
      </c>
      <c r="G20" s="102" t="str">
        <f t="shared" si="0"/>
        <v>C2</v>
      </c>
      <c r="H20" s="102">
        <f>VLOOKUP(F20,'4.) Faktoren'!$C$51:$D$54,2,0)</f>
        <v>96</v>
      </c>
      <c r="I20" s="104">
        <f t="shared" si="1"/>
        <v>2640</v>
      </c>
      <c r="J20" s="139">
        <f>VLOOKUP(G20,'5.) LST UR+AR'!$B$16:$D$51,3,0)</f>
        <v>0</v>
      </c>
      <c r="K20" s="105" t="e">
        <f t="shared" si="2"/>
        <v>#DIV/0!</v>
      </c>
      <c r="L20" s="106" t="e">
        <f t="shared" si="3"/>
        <v>#DIV/0!</v>
      </c>
      <c r="M20" s="138">
        <f>'3.a) SVS UR'!$F$75</f>
        <v>0</v>
      </c>
      <c r="N20" s="107" t="e">
        <f t="shared" si="4"/>
        <v>#DIV/0!</v>
      </c>
      <c r="O20" s="101"/>
    </row>
    <row r="21" spans="1:15" ht="17.100000000000001" customHeight="1">
      <c r="A21" s="102" t="s">
        <v>745</v>
      </c>
      <c r="B21" s="101" t="s">
        <v>310</v>
      </c>
      <c r="C21" s="102" t="s">
        <v>9</v>
      </c>
      <c r="D21" s="103">
        <v>3.5</v>
      </c>
      <c r="E21" s="102" t="s">
        <v>94</v>
      </c>
      <c r="F21" s="102">
        <v>5</v>
      </c>
      <c r="G21" s="102" t="str">
        <f t="shared" si="0"/>
        <v>F5</v>
      </c>
      <c r="H21" s="102">
        <f>VLOOKUP(F21,'4.) Faktoren'!$C$51:$D$54,2,0)</f>
        <v>232</v>
      </c>
      <c r="I21" s="104">
        <f t="shared" si="1"/>
        <v>812</v>
      </c>
      <c r="J21" s="139">
        <f>VLOOKUP(G21,'5.) LST UR+AR'!$B$16:$D$51,3,0)</f>
        <v>0</v>
      </c>
      <c r="K21" s="105" t="e">
        <f t="shared" si="2"/>
        <v>#DIV/0!</v>
      </c>
      <c r="L21" s="106" t="e">
        <f t="shared" si="3"/>
        <v>#DIV/0!</v>
      </c>
      <c r="M21" s="138">
        <f>'3.a) SVS UR'!$F$75</f>
        <v>0</v>
      </c>
      <c r="N21" s="107" t="e">
        <f t="shared" si="4"/>
        <v>#DIV/0!</v>
      </c>
      <c r="O21" s="101"/>
    </row>
    <row r="22" spans="1:15" ht="17.100000000000001" customHeight="1">
      <c r="A22" s="102" t="s">
        <v>746</v>
      </c>
      <c r="B22" s="101" t="s">
        <v>716</v>
      </c>
      <c r="C22" s="102" t="s">
        <v>9</v>
      </c>
      <c r="D22" s="103">
        <v>2.9</v>
      </c>
      <c r="E22" s="102" t="s">
        <v>94</v>
      </c>
      <c r="F22" s="102">
        <v>5</v>
      </c>
      <c r="G22" s="102" t="str">
        <f t="shared" si="0"/>
        <v>F5</v>
      </c>
      <c r="H22" s="102">
        <f>VLOOKUP(F22,'4.) Faktoren'!$C$51:$D$54,2,0)</f>
        <v>232</v>
      </c>
      <c r="I22" s="104">
        <f t="shared" si="1"/>
        <v>672.8</v>
      </c>
      <c r="J22" s="139">
        <f>VLOOKUP(G22,'5.) LST UR+AR'!$B$16:$D$51,3,0)</f>
        <v>0</v>
      </c>
      <c r="K22" s="105" t="e">
        <f t="shared" si="2"/>
        <v>#DIV/0!</v>
      </c>
      <c r="L22" s="106" t="e">
        <f t="shared" si="3"/>
        <v>#DIV/0!</v>
      </c>
      <c r="M22" s="138">
        <f>'3.a) SVS UR'!$F$75</f>
        <v>0</v>
      </c>
      <c r="N22" s="107" t="e">
        <f t="shared" si="4"/>
        <v>#DIV/0!</v>
      </c>
      <c r="O22" s="101"/>
    </row>
    <row r="23" spans="1:15" ht="17.100000000000001" customHeight="1">
      <c r="A23" s="102" t="s">
        <v>747</v>
      </c>
      <c r="B23" s="101" t="s">
        <v>273</v>
      </c>
      <c r="C23" s="102" t="s">
        <v>9</v>
      </c>
      <c r="D23" s="103">
        <v>32.5</v>
      </c>
      <c r="E23" s="102" t="s">
        <v>12</v>
      </c>
      <c r="F23" s="102">
        <v>2</v>
      </c>
      <c r="G23" s="102" t="str">
        <f t="shared" si="0"/>
        <v>H2</v>
      </c>
      <c r="H23" s="102">
        <f>VLOOKUP(F23,'4.) Faktoren'!$C$51:$D$54,2,0)</f>
        <v>96</v>
      </c>
      <c r="I23" s="104">
        <f t="shared" si="1"/>
        <v>3120</v>
      </c>
      <c r="J23" s="139">
        <f>VLOOKUP(G23,'5.) LST UR+AR'!$B$16:$D$51,3,0)</f>
        <v>0</v>
      </c>
      <c r="K23" s="105" t="e">
        <f t="shared" si="2"/>
        <v>#DIV/0!</v>
      </c>
      <c r="L23" s="106" t="e">
        <f t="shared" si="3"/>
        <v>#DIV/0!</v>
      </c>
      <c r="M23" s="138">
        <f>'3.a) SVS UR'!$F$75</f>
        <v>0</v>
      </c>
      <c r="N23" s="107" t="e">
        <f t="shared" si="4"/>
        <v>#DIV/0!</v>
      </c>
      <c r="O23" s="101"/>
    </row>
    <row r="24" spans="1:15" ht="17.100000000000001" customHeight="1">
      <c r="A24" s="102" t="s">
        <v>748</v>
      </c>
      <c r="B24" s="101" t="s">
        <v>749</v>
      </c>
      <c r="C24" s="102" t="s">
        <v>7</v>
      </c>
      <c r="D24" s="103">
        <v>19.13</v>
      </c>
      <c r="E24" s="102" t="s">
        <v>92</v>
      </c>
      <c r="F24" s="102">
        <v>2</v>
      </c>
      <c r="G24" s="102" t="str">
        <f t="shared" si="0"/>
        <v>C2</v>
      </c>
      <c r="H24" s="102">
        <f>VLOOKUP(F24,'4.) Faktoren'!$C$51:$D$54,2,0)</f>
        <v>96</v>
      </c>
      <c r="I24" s="104">
        <f t="shared" si="1"/>
        <v>1836.48</v>
      </c>
      <c r="J24" s="139">
        <f>VLOOKUP(G24,'5.) LST UR+AR'!$B$16:$D$51,3,0)</f>
        <v>0</v>
      </c>
      <c r="K24" s="105" t="e">
        <f t="shared" si="2"/>
        <v>#DIV/0!</v>
      </c>
      <c r="L24" s="106" t="e">
        <f t="shared" si="3"/>
        <v>#DIV/0!</v>
      </c>
      <c r="M24" s="138">
        <f>'3.a) SVS UR'!$F$75</f>
        <v>0</v>
      </c>
      <c r="N24" s="107" t="e">
        <f t="shared" si="4"/>
        <v>#DIV/0!</v>
      </c>
      <c r="O24" s="101"/>
    </row>
    <row r="25" spans="1:15" ht="17.100000000000001" customHeight="1">
      <c r="A25" s="116" t="s">
        <v>124</v>
      </c>
      <c r="B25" s="117"/>
      <c r="C25" s="118"/>
      <c r="D25" s="119">
        <f>SUM(D13:D24)</f>
        <v>272.95</v>
      </c>
      <c r="E25" s="118"/>
      <c r="F25" s="118"/>
      <c r="G25" s="118"/>
      <c r="H25" s="118"/>
      <c r="I25" s="118"/>
      <c r="J25" s="118"/>
      <c r="K25" s="118"/>
      <c r="L25" s="118"/>
      <c r="M25" s="118"/>
      <c r="N25" s="118"/>
      <c r="O25" s="120"/>
    </row>
    <row r="26" spans="1:15" ht="17.100000000000001" customHeight="1">
      <c r="A26" s="113" t="s">
        <v>214</v>
      </c>
      <c r="B26" s="114"/>
      <c r="C26" s="114"/>
      <c r="D26" s="114"/>
      <c r="E26" s="114"/>
      <c r="F26" s="114"/>
      <c r="G26" s="114"/>
      <c r="H26" s="114"/>
      <c r="I26" s="114"/>
      <c r="J26" s="114"/>
      <c r="K26" s="114"/>
      <c r="L26" s="114"/>
      <c r="M26" s="114"/>
      <c r="N26" s="114"/>
      <c r="O26" s="115"/>
    </row>
    <row r="27" spans="1:15" ht="17.100000000000001" customHeight="1">
      <c r="A27" s="102"/>
      <c r="B27" s="101" t="s">
        <v>750</v>
      </c>
      <c r="C27" s="102" t="s">
        <v>12</v>
      </c>
      <c r="D27" s="103">
        <v>19.5</v>
      </c>
      <c r="E27" s="102" t="s">
        <v>95</v>
      </c>
      <c r="F27" s="102">
        <v>2</v>
      </c>
      <c r="G27" s="102" t="str">
        <f t="shared" ref="G27:G39" si="5">IF(F27="k. R.",E27,CONCATENATE(E27,F27))</f>
        <v>G2</v>
      </c>
      <c r="H27" s="102">
        <f>VLOOKUP(F27,'4.) Faktoren'!$C$51:$D$54,2,0)</f>
        <v>96</v>
      </c>
      <c r="I27" s="104">
        <f t="shared" ref="I27:I39" si="6">D27*H27</f>
        <v>1872</v>
      </c>
      <c r="J27" s="139">
        <f>VLOOKUP(G27,'5.) LST UR+AR'!$B$16:$D$51,3,0)</f>
        <v>0</v>
      </c>
      <c r="K27" s="105" t="e">
        <f t="shared" ref="K27:K39" si="7">I27/J27</f>
        <v>#DIV/0!</v>
      </c>
      <c r="L27" s="106" t="e">
        <f t="shared" ref="L27:L39" si="8">K27/12</f>
        <v>#DIV/0!</v>
      </c>
      <c r="M27" s="138">
        <f>'3.a) SVS UR'!$F$75</f>
        <v>0</v>
      </c>
      <c r="N27" s="107" t="e">
        <f t="shared" ref="N27:N39" si="9">L27*M27</f>
        <v>#DIV/0!</v>
      </c>
      <c r="O27" s="101"/>
    </row>
    <row r="28" spans="1:15" ht="17.100000000000001" customHeight="1">
      <c r="A28" s="102" t="s">
        <v>751</v>
      </c>
      <c r="B28" s="101" t="s">
        <v>355</v>
      </c>
      <c r="C28" s="102" t="s">
        <v>7</v>
      </c>
      <c r="D28" s="103">
        <v>25</v>
      </c>
      <c r="E28" s="102" t="s">
        <v>12</v>
      </c>
      <c r="F28" s="102">
        <v>2</v>
      </c>
      <c r="G28" s="102" t="str">
        <f t="shared" si="5"/>
        <v>H2</v>
      </c>
      <c r="H28" s="102">
        <f>VLOOKUP(F28,'4.) Faktoren'!$C$51:$D$54,2,0)</f>
        <v>96</v>
      </c>
      <c r="I28" s="104">
        <f t="shared" si="6"/>
        <v>2400</v>
      </c>
      <c r="J28" s="139">
        <f>VLOOKUP(G28,'5.) LST UR+AR'!$B$16:$D$51,3,0)</f>
        <v>0</v>
      </c>
      <c r="K28" s="105" t="e">
        <f t="shared" si="7"/>
        <v>#DIV/0!</v>
      </c>
      <c r="L28" s="106" t="e">
        <f t="shared" si="8"/>
        <v>#DIV/0!</v>
      </c>
      <c r="M28" s="138">
        <f>'3.a) SVS UR'!$F$75</f>
        <v>0</v>
      </c>
      <c r="N28" s="107" t="e">
        <f t="shared" si="9"/>
        <v>#DIV/0!</v>
      </c>
      <c r="O28" s="101"/>
    </row>
    <row r="29" spans="1:15" ht="17.100000000000001" customHeight="1">
      <c r="A29" s="102" t="s">
        <v>752</v>
      </c>
      <c r="B29" s="101" t="s">
        <v>753</v>
      </c>
      <c r="C29" s="102" t="s">
        <v>7</v>
      </c>
      <c r="D29" s="103">
        <v>4</v>
      </c>
      <c r="E29" s="102" t="s">
        <v>91</v>
      </c>
      <c r="F29" s="102">
        <v>5</v>
      </c>
      <c r="G29" s="102" t="str">
        <f t="shared" si="5"/>
        <v>A5</v>
      </c>
      <c r="H29" s="102">
        <f>VLOOKUP(F29,'4.) Faktoren'!$C$51:$D$54,2,0)</f>
        <v>232</v>
      </c>
      <c r="I29" s="104">
        <f t="shared" si="6"/>
        <v>928</v>
      </c>
      <c r="J29" s="139">
        <f>VLOOKUP(G29,'5.) LST UR+AR'!$B$16:$D$51,3,0)</f>
        <v>0</v>
      </c>
      <c r="K29" s="105" t="e">
        <f t="shared" si="7"/>
        <v>#DIV/0!</v>
      </c>
      <c r="L29" s="106" t="e">
        <f t="shared" si="8"/>
        <v>#DIV/0!</v>
      </c>
      <c r="M29" s="138">
        <f>'3.a) SVS UR'!$F$75</f>
        <v>0</v>
      </c>
      <c r="N29" s="107" t="e">
        <f t="shared" si="9"/>
        <v>#DIV/0!</v>
      </c>
      <c r="O29" s="101"/>
    </row>
    <row r="30" spans="1:15" ht="17.100000000000001" customHeight="1">
      <c r="A30" s="102" t="s">
        <v>754</v>
      </c>
      <c r="B30" s="101" t="s">
        <v>755</v>
      </c>
      <c r="C30" s="102" t="s">
        <v>7</v>
      </c>
      <c r="D30" s="103">
        <v>17.55</v>
      </c>
      <c r="E30" s="102" t="s">
        <v>92</v>
      </c>
      <c r="F30" s="102">
        <v>2</v>
      </c>
      <c r="G30" s="102" t="str">
        <f t="shared" si="5"/>
        <v>C2</v>
      </c>
      <c r="H30" s="102">
        <f>VLOOKUP(F30,'4.) Faktoren'!$C$51:$D$54,2,0)</f>
        <v>96</v>
      </c>
      <c r="I30" s="104">
        <f t="shared" si="6"/>
        <v>1684.8000000000002</v>
      </c>
      <c r="J30" s="139">
        <f>VLOOKUP(G30,'5.) LST UR+AR'!$B$16:$D$51,3,0)</f>
        <v>0</v>
      </c>
      <c r="K30" s="105" t="e">
        <f t="shared" si="7"/>
        <v>#DIV/0!</v>
      </c>
      <c r="L30" s="106" t="e">
        <f t="shared" si="8"/>
        <v>#DIV/0!</v>
      </c>
      <c r="M30" s="138">
        <f>'3.a) SVS UR'!$F$75</f>
        <v>0</v>
      </c>
      <c r="N30" s="107" t="e">
        <f t="shared" si="9"/>
        <v>#DIV/0!</v>
      </c>
      <c r="O30" s="101"/>
    </row>
    <row r="31" spans="1:15" ht="17.100000000000001" customHeight="1">
      <c r="A31" s="102" t="s">
        <v>756</v>
      </c>
      <c r="B31" s="101" t="s">
        <v>567</v>
      </c>
      <c r="C31" s="102" t="s">
        <v>147</v>
      </c>
      <c r="D31" s="103">
        <v>7.59</v>
      </c>
      <c r="E31" s="102" t="s">
        <v>91</v>
      </c>
      <c r="F31" s="102">
        <v>5</v>
      </c>
      <c r="G31" s="102" t="str">
        <f t="shared" si="5"/>
        <v>A5</v>
      </c>
      <c r="H31" s="102">
        <f>VLOOKUP(F31,'4.) Faktoren'!$C$51:$D$54,2,0)</f>
        <v>232</v>
      </c>
      <c r="I31" s="104">
        <f t="shared" si="6"/>
        <v>1760.8799999999999</v>
      </c>
      <c r="J31" s="139">
        <f>VLOOKUP(G31,'5.) LST UR+AR'!$B$16:$D$51,3,0)</f>
        <v>0</v>
      </c>
      <c r="K31" s="105" t="e">
        <f t="shared" si="7"/>
        <v>#DIV/0!</v>
      </c>
      <c r="L31" s="106" t="e">
        <f t="shared" si="8"/>
        <v>#DIV/0!</v>
      </c>
      <c r="M31" s="138">
        <f>'3.a) SVS UR'!$F$75</f>
        <v>0</v>
      </c>
      <c r="N31" s="107" t="e">
        <f t="shared" si="9"/>
        <v>#DIV/0!</v>
      </c>
      <c r="O31" s="101"/>
    </row>
    <row r="32" spans="1:15" ht="17.100000000000001" customHeight="1">
      <c r="A32" s="102" t="s">
        <v>757</v>
      </c>
      <c r="B32" s="101" t="s">
        <v>758</v>
      </c>
      <c r="C32" s="102" t="s">
        <v>7</v>
      </c>
      <c r="D32" s="103">
        <v>32.5</v>
      </c>
      <c r="E32" s="102" t="s">
        <v>92</v>
      </c>
      <c r="F32" s="102">
        <v>2</v>
      </c>
      <c r="G32" s="102" t="str">
        <f t="shared" si="5"/>
        <v>C2</v>
      </c>
      <c r="H32" s="102">
        <f>VLOOKUP(F32,'4.) Faktoren'!$C$51:$D$54,2,0)</f>
        <v>96</v>
      </c>
      <c r="I32" s="104">
        <f t="shared" si="6"/>
        <v>3120</v>
      </c>
      <c r="J32" s="139">
        <f>VLOOKUP(G32,'5.) LST UR+AR'!$B$16:$D$51,3,0)</f>
        <v>0</v>
      </c>
      <c r="K32" s="105" t="e">
        <f t="shared" si="7"/>
        <v>#DIV/0!</v>
      </c>
      <c r="L32" s="106" t="e">
        <f t="shared" si="8"/>
        <v>#DIV/0!</v>
      </c>
      <c r="M32" s="138">
        <f>'3.a) SVS UR'!$F$75</f>
        <v>0</v>
      </c>
      <c r="N32" s="107" t="e">
        <f t="shared" si="9"/>
        <v>#DIV/0!</v>
      </c>
      <c r="O32" s="101"/>
    </row>
    <row r="33" spans="1:15" ht="17.100000000000001" customHeight="1">
      <c r="A33" s="102" t="s">
        <v>759</v>
      </c>
      <c r="B33" s="101" t="s">
        <v>760</v>
      </c>
      <c r="C33" s="102" t="s">
        <v>7</v>
      </c>
      <c r="D33" s="103">
        <v>39.96</v>
      </c>
      <c r="E33" s="102" t="s">
        <v>92</v>
      </c>
      <c r="F33" s="102">
        <v>2</v>
      </c>
      <c r="G33" s="102" t="str">
        <f t="shared" si="5"/>
        <v>C2</v>
      </c>
      <c r="H33" s="102">
        <f>VLOOKUP(F33,'4.) Faktoren'!$C$51:$D$54,2,0)</f>
        <v>96</v>
      </c>
      <c r="I33" s="104">
        <f t="shared" si="6"/>
        <v>3836.16</v>
      </c>
      <c r="J33" s="139">
        <f>VLOOKUP(G33,'5.) LST UR+AR'!$B$16:$D$51,3,0)</f>
        <v>0</v>
      </c>
      <c r="K33" s="105" t="e">
        <f t="shared" si="7"/>
        <v>#DIV/0!</v>
      </c>
      <c r="L33" s="106" t="e">
        <f t="shared" si="8"/>
        <v>#DIV/0!</v>
      </c>
      <c r="M33" s="138">
        <f>'3.a) SVS UR'!$F$75</f>
        <v>0</v>
      </c>
      <c r="N33" s="107" t="e">
        <f t="shared" si="9"/>
        <v>#DIV/0!</v>
      </c>
      <c r="O33" s="101"/>
    </row>
    <row r="34" spans="1:15" ht="17.100000000000001" customHeight="1">
      <c r="A34" s="102" t="s">
        <v>761</v>
      </c>
      <c r="B34" s="101" t="s">
        <v>762</v>
      </c>
      <c r="C34" s="102" t="s">
        <v>7</v>
      </c>
      <c r="D34" s="103">
        <v>30</v>
      </c>
      <c r="E34" s="102" t="s">
        <v>92</v>
      </c>
      <c r="F34" s="102">
        <v>2</v>
      </c>
      <c r="G34" s="102" t="str">
        <f t="shared" si="5"/>
        <v>C2</v>
      </c>
      <c r="H34" s="102">
        <f>VLOOKUP(F34,'4.) Faktoren'!$C$51:$D$54,2,0)</f>
        <v>96</v>
      </c>
      <c r="I34" s="104">
        <f t="shared" si="6"/>
        <v>2880</v>
      </c>
      <c r="J34" s="139">
        <f>VLOOKUP(G34,'5.) LST UR+AR'!$B$16:$D$51,3,0)</f>
        <v>0</v>
      </c>
      <c r="K34" s="105" t="e">
        <f t="shared" si="7"/>
        <v>#DIV/0!</v>
      </c>
      <c r="L34" s="106" t="e">
        <f t="shared" si="8"/>
        <v>#DIV/0!</v>
      </c>
      <c r="M34" s="138">
        <f>'3.a) SVS UR'!$F$75</f>
        <v>0</v>
      </c>
      <c r="N34" s="107" t="e">
        <f t="shared" si="9"/>
        <v>#DIV/0!</v>
      </c>
      <c r="O34" s="101"/>
    </row>
    <row r="35" spans="1:15" ht="17.100000000000001" customHeight="1">
      <c r="A35" s="102" t="s">
        <v>763</v>
      </c>
      <c r="B35" s="101" t="s">
        <v>764</v>
      </c>
      <c r="C35" s="102" t="s">
        <v>7</v>
      </c>
      <c r="D35" s="103">
        <v>11</v>
      </c>
      <c r="E35" s="102" t="s">
        <v>92</v>
      </c>
      <c r="F35" s="102">
        <v>2</v>
      </c>
      <c r="G35" s="102" t="str">
        <f t="shared" si="5"/>
        <v>C2</v>
      </c>
      <c r="H35" s="102">
        <f>VLOOKUP(F35,'4.) Faktoren'!$C$51:$D$54,2,0)</f>
        <v>96</v>
      </c>
      <c r="I35" s="104">
        <f t="shared" si="6"/>
        <v>1056</v>
      </c>
      <c r="J35" s="139">
        <f>VLOOKUP(G35,'5.) LST UR+AR'!$B$16:$D$51,3,0)</f>
        <v>0</v>
      </c>
      <c r="K35" s="105" t="e">
        <f t="shared" si="7"/>
        <v>#DIV/0!</v>
      </c>
      <c r="L35" s="106" t="e">
        <f t="shared" si="8"/>
        <v>#DIV/0!</v>
      </c>
      <c r="M35" s="138">
        <f>'3.a) SVS UR'!$F$75</f>
        <v>0</v>
      </c>
      <c r="N35" s="107" t="e">
        <f t="shared" si="9"/>
        <v>#DIV/0!</v>
      </c>
      <c r="O35" s="101"/>
    </row>
    <row r="36" spans="1:15" ht="17.100000000000001" customHeight="1">
      <c r="A36" s="102" t="s">
        <v>765</v>
      </c>
      <c r="B36" s="101" t="s">
        <v>766</v>
      </c>
      <c r="C36" s="102" t="s">
        <v>7</v>
      </c>
      <c r="D36" s="103">
        <v>19.350000000000001</v>
      </c>
      <c r="E36" s="102" t="s">
        <v>92</v>
      </c>
      <c r="F36" s="102">
        <v>2</v>
      </c>
      <c r="G36" s="102" t="str">
        <f t="shared" si="5"/>
        <v>C2</v>
      </c>
      <c r="H36" s="102">
        <f>VLOOKUP(F36,'4.) Faktoren'!$C$51:$D$54,2,0)</f>
        <v>96</v>
      </c>
      <c r="I36" s="104">
        <f t="shared" si="6"/>
        <v>1857.6000000000001</v>
      </c>
      <c r="J36" s="139">
        <f>VLOOKUP(G36,'5.) LST UR+AR'!$B$16:$D$51,3,0)</f>
        <v>0</v>
      </c>
      <c r="K36" s="105" t="e">
        <f t="shared" si="7"/>
        <v>#DIV/0!</v>
      </c>
      <c r="L36" s="106" t="e">
        <f t="shared" si="8"/>
        <v>#DIV/0!</v>
      </c>
      <c r="M36" s="138">
        <f>'3.a) SVS UR'!$F$75</f>
        <v>0</v>
      </c>
      <c r="N36" s="107" t="e">
        <f t="shared" si="9"/>
        <v>#DIV/0!</v>
      </c>
      <c r="O36" s="101"/>
    </row>
    <row r="37" spans="1:15" ht="17.100000000000001" customHeight="1">
      <c r="A37" s="102" t="s">
        <v>767</v>
      </c>
      <c r="B37" s="101" t="s">
        <v>768</v>
      </c>
      <c r="C37" s="102" t="s">
        <v>9</v>
      </c>
      <c r="D37" s="103">
        <v>2.73</v>
      </c>
      <c r="E37" s="102" t="s">
        <v>94</v>
      </c>
      <c r="F37" s="102">
        <v>5</v>
      </c>
      <c r="G37" s="102" t="str">
        <f t="shared" si="5"/>
        <v>F5</v>
      </c>
      <c r="H37" s="102">
        <f>VLOOKUP(F37,'4.) Faktoren'!$C$51:$D$54,2,0)</f>
        <v>232</v>
      </c>
      <c r="I37" s="104">
        <f t="shared" si="6"/>
        <v>633.36</v>
      </c>
      <c r="J37" s="139">
        <f>VLOOKUP(G37,'5.) LST UR+AR'!$B$16:$D$51,3,0)</f>
        <v>0</v>
      </c>
      <c r="K37" s="105" t="e">
        <f t="shared" si="7"/>
        <v>#DIV/0!</v>
      </c>
      <c r="L37" s="106" t="e">
        <f t="shared" si="8"/>
        <v>#DIV/0!</v>
      </c>
      <c r="M37" s="138">
        <f>'3.a) SVS UR'!$F$75</f>
        <v>0</v>
      </c>
      <c r="N37" s="107" t="e">
        <f t="shared" si="9"/>
        <v>#DIV/0!</v>
      </c>
      <c r="O37" s="101"/>
    </row>
    <row r="38" spans="1:15" ht="17.100000000000001" customHeight="1">
      <c r="A38" s="102" t="s">
        <v>769</v>
      </c>
      <c r="B38" s="101" t="s">
        <v>312</v>
      </c>
      <c r="C38" s="102" t="s">
        <v>9</v>
      </c>
      <c r="D38" s="103">
        <v>3.36</v>
      </c>
      <c r="E38" s="102" t="s">
        <v>94</v>
      </c>
      <c r="F38" s="102">
        <v>5</v>
      </c>
      <c r="G38" s="102" t="str">
        <f t="shared" si="5"/>
        <v>F5</v>
      </c>
      <c r="H38" s="102">
        <f>VLOOKUP(F38,'4.) Faktoren'!$C$51:$D$54,2,0)</f>
        <v>232</v>
      </c>
      <c r="I38" s="104">
        <f t="shared" si="6"/>
        <v>779.52</v>
      </c>
      <c r="J38" s="139">
        <f>VLOOKUP(G38,'5.) LST UR+AR'!$B$16:$D$51,3,0)</f>
        <v>0</v>
      </c>
      <c r="K38" s="105" t="e">
        <f t="shared" si="7"/>
        <v>#DIV/0!</v>
      </c>
      <c r="L38" s="106" t="e">
        <f t="shared" si="8"/>
        <v>#DIV/0!</v>
      </c>
      <c r="M38" s="138">
        <f>'3.a) SVS UR'!$F$75</f>
        <v>0</v>
      </c>
      <c r="N38" s="107" t="e">
        <f t="shared" si="9"/>
        <v>#DIV/0!</v>
      </c>
      <c r="O38" s="101"/>
    </row>
    <row r="39" spans="1:15" ht="17.100000000000001" customHeight="1">
      <c r="A39" s="102" t="s">
        <v>770</v>
      </c>
      <c r="B39" s="101" t="s">
        <v>771</v>
      </c>
      <c r="C39" s="102" t="s">
        <v>7</v>
      </c>
      <c r="D39" s="103">
        <v>17</v>
      </c>
      <c r="E39" s="102" t="s">
        <v>12</v>
      </c>
      <c r="F39" s="102">
        <v>2</v>
      </c>
      <c r="G39" s="102" t="str">
        <f t="shared" si="5"/>
        <v>H2</v>
      </c>
      <c r="H39" s="102">
        <f>VLOOKUP(F39,'4.) Faktoren'!$C$51:$D$54,2,0)</f>
        <v>96</v>
      </c>
      <c r="I39" s="104">
        <f t="shared" si="6"/>
        <v>1632</v>
      </c>
      <c r="J39" s="139">
        <f>VLOOKUP(G39,'5.) LST UR+AR'!$B$16:$D$51,3,0)</f>
        <v>0</v>
      </c>
      <c r="K39" s="105" t="e">
        <f t="shared" si="7"/>
        <v>#DIV/0!</v>
      </c>
      <c r="L39" s="106" t="e">
        <f t="shared" si="8"/>
        <v>#DIV/0!</v>
      </c>
      <c r="M39" s="138">
        <f>'3.a) SVS UR'!$F$75</f>
        <v>0</v>
      </c>
      <c r="N39" s="107" t="e">
        <f t="shared" si="9"/>
        <v>#DIV/0!</v>
      </c>
      <c r="O39" s="101"/>
    </row>
    <row r="40" spans="1:15" ht="17.100000000000001" customHeight="1">
      <c r="A40" s="116" t="s">
        <v>215</v>
      </c>
      <c r="B40" s="117"/>
      <c r="C40" s="118"/>
      <c r="D40" s="119">
        <f>SUM(D27:D39)</f>
        <v>229.54</v>
      </c>
      <c r="E40" s="118"/>
      <c r="F40" s="118"/>
      <c r="G40" s="118"/>
      <c r="H40" s="118"/>
      <c r="I40" s="118"/>
      <c r="J40" s="118"/>
      <c r="K40" s="118"/>
      <c r="L40" s="118"/>
      <c r="M40" s="118"/>
      <c r="N40" s="118"/>
      <c r="O40" s="120"/>
    </row>
    <row r="41" spans="1:15" ht="17.100000000000001" customHeight="1">
      <c r="A41" s="113" t="s">
        <v>772</v>
      </c>
      <c r="B41" s="114"/>
      <c r="C41" s="114"/>
      <c r="D41" s="114"/>
      <c r="E41" s="114"/>
      <c r="F41" s="114"/>
      <c r="G41" s="114"/>
      <c r="H41" s="114"/>
      <c r="I41" s="114"/>
      <c r="J41" s="114"/>
      <c r="K41" s="114"/>
      <c r="L41" s="114"/>
      <c r="M41" s="114"/>
      <c r="N41" s="114"/>
      <c r="O41" s="115"/>
    </row>
    <row r="42" spans="1:15" ht="17.100000000000001" customHeight="1">
      <c r="A42" s="102"/>
      <c r="B42" s="101" t="s">
        <v>773</v>
      </c>
      <c r="C42" s="102" t="s">
        <v>12</v>
      </c>
      <c r="D42" s="103">
        <v>13.2</v>
      </c>
      <c r="E42" s="102" t="s">
        <v>95</v>
      </c>
      <c r="F42" s="102">
        <v>2</v>
      </c>
      <c r="G42" s="102" t="str">
        <f t="shared" ref="G42:G55" si="10">IF(F42="k. R.",E42,CONCATENATE(E42,F42))</f>
        <v>G2</v>
      </c>
      <c r="H42" s="102">
        <f>VLOOKUP(F42,'4.) Faktoren'!$C$51:$D$54,2,0)</f>
        <v>96</v>
      </c>
      <c r="I42" s="104">
        <f t="shared" ref="I42:I55" si="11">D42*H42</f>
        <v>1267.1999999999998</v>
      </c>
      <c r="J42" s="139">
        <f>VLOOKUP(G42,'5.) LST UR+AR'!$B$16:$D$51,3,0)</f>
        <v>0</v>
      </c>
      <c r="K42" s="105" t="e">
        <f t="shared" ref="K42:K55" si="12">I42/J42</f>
        <v>#DIV/0!</v>
      </c>
      <c r="L42" s="106" t="e">
        <f t="shared" ref="L42:L55" si="13">K42/12</f>
        <v>#DIV/0!</v>
      </c>
      <c r="M42" s="138">
        <f>'3.a) SVS UR'!$F$75</f>
        <v>0</v>
      </c>
      <c r="N42" s="107" t="e">
        <f t="shared" ref="N42:N55" si="14">L42*M42</f>
        <v>#DIV/0!</v>
      </c>
      <c r="O42" s="101"/>
    </row>
    <row r="43" spans="1:15" ht="17.100000000000001" customHeight="1">
      <c r="A43" s="102"/>
      <c r="B43" s="101" t="s">
        <v>774</v>
      </c>
      <c r="C43" s="102" t="s">
        <v>12</v>
      </c>
      <c r="D43" s="103">
        <v>7.94</v>
      </c>
      <c r="E43" s="102" t="s">
        <v>95</v>
      </c>
      <c r="F43" s="102">
        <v>2</v>
      </c>
      <c r="G43" s="102" t="str">
        <f t="shared" si="10"/>
        <v>G2</v>
      </c>
      <c r="H43" s="102">
        <f>VLOOKUP(F43,'4.) Faktoren'!$C$51:$D$54,2,0)</f>
        <v>96</v>
      </c>
      <c r="I43" s="104">
        <f t="shared" si="11"/>
        <v>762.24</v>
      </c>
      <c r="J43" s="139">
        <f>VLOOKUP(G43,'5.) LST UR+AR'!$B$16:$D$51,3,0)</f>
        <v>0</v>
      </c>
      <c r="K43" s="105" t="e">
        <f t="shared" si="12"/>
        <v>#DIV/0!</v>
      </c>
      <c r="L43" s="106" t="e">
        <f t="shared" si="13"/>
        <v>#DIV/0!</v>
      </c>
      <c r="M43" s="138">
        <f>'3.a) SVS UR'!$F$75</f>
        <v>0</v>
      </c>
      <c r="N43" s="107" t="e">
        <f t="shared" si="14"/>
        <v>#DIV/0!</v>
      </c>
      <c r="O43" s="101"/>
    </row>
    <row r="44" spans="1:15" ht="17.100000000000001" customHeight="1">
      <c r="A44" s="102"/>
      <c r="B44" s="101" t="s">
        <v>775</v>
      </c>
      <c r="C44" s="102" t="s">
        <v>12</v>
      </c>
      <c r="D44" s="103">
        <v>33.5</v>
      </c>
      <c r="E44" s="102" t="s">
        <v>92</v>
      </c>
      <c r="F44" s="102">
        <v>2</v>
      </c>
      <c r="G44" s="102" t="str">
        <f t="shared" si="10"/>
        <v>C2</v>
      </c>
      <c r="H44" s="102">
        <f>VLOOKUP(F44,'4.) Faktoren'!$C$51:$D$54,2,0)</f>
        <v>96</v>
      </c>
      <c r="I44" s="104">
        <f t="shared" si="11"/>
        <v>3216</v>
      </c>
      <c r="J44" s="139">
        <f>VLOOKUP(G44,'5.) LST UR+AR'!$B$16:$D$51,3,0)</f>
        <v>0</v>
      </c>
      <c r="K44" s="105" t="e">
        <f t="shared" si="12"/>
        <v>#DIV/0!</v>
      </c>
      <c r="L44" s="106" t="e">
        <f t="shared" si="13"/>
        <v>#DIV/0!</v>
      </c>
      <c r="M44" s="138">
        <f>'3.a) SVS UR'!$F$75</f>
        <v>0</v>
      </c>
      <c r="N44" s="107" t="e">
        <f t="shared" si="14"/>
        <v>#DIV/0!</v>
      </c>
      <c r="O44" s="101"/>
    </row>
    <row r="45" spans="1:15" ht="17.100000000000001" customHeight="1">
      <c r="A45" s="102"/>
      <c r="B45" s="101" t="s">
        <v>776</v>
      </c>
      <c r="C45" s="102" t="s">
        <v>12</v>
      </c>
      <c r="D45" s="103">
        <v>14.78</v>
      </c>
      <c r="E45" s="102" t="s">
        <v>95</v>
      </c>
      <c r="F45" s="102" t="s">
        <v>84</v>
      </c>
      <c r="G45" s="102" t="str">
        <f t="shared" si="10"/>
        <v>G</v>
      </c>
      <c r="H45" s="102"/>
      <c r="I45" s="102"/>
      <c r="J45" s="102"/>
      <c r="K45" s="102"/>
      <c r="L45" s="102"/>
      <c r="M45" s="102"/>
      <c r="N45" s="102"/>
      <c r="O45" s="101"/>
    </row>
    <row r="46" spans="1:15" ht="17.100000000000001" customHeight="1">
      <c r="A46" s="102"/>
      <c r="B46" s="101" t="s">
        <v>548</v>
      </c>
      <c r="C46" s="102" t="s">
        <v>12</v>
      </c>
      <c r="D46" s="103">
        <v>24.71</v>
      </c>
      <c r="E46" s="102" t="s">
        <v>92</v>
      </c>
      <c r="F46" s="102">
        <v>2</v>
      </c>
      <c r="G46" s="102" t="str">
        <f t="shared" si="10"/>
        <v>C2</v>
      </c>
      <c r="H46" s="102">
        <f>VLOOKUP(F46,'4.) Faktoren'!$C$51:$D$54,2,0)</f>
        <v>96</v>
      </c>
      <c r="I46" s="104">
        <f t="shared" si="11"/>
        <v>2372.16</v>
      </c>
      <c r="J46" s="139">
        <f>VLOOKUP(G46,'5.) LST UR+AR'!$B$16:$D$51,3,0)</f>
        <v>0</v>
      </c>
      <c r="K46" s="105" t="e">
        <f t="shared" si="12"/>
        <v>#DIV/0!</v>
      </c>
      <c r="L46" s="106" t="e">
        <f t="shared" si="13"/>
        <v>#DIV/0!</v>
      </c>
      <c r="M46" s="138">
        <f>'3.a) SVS UR'!$F$75</f>
        <v>0</v>
      </c>
      <c r="N46" s="107" t="e">
        <f t="shared" si="14"/>
        <v>#DIV/0!</v>
      </c>
      <c r="O46" s="101"/>
    </row>
    <row r="47" spans="1:15" ht="17.100000000000001" customHeight="1">
      <c r="A47" s="102"/>
      <c r="B47" s="101" t="s">
        <v>548</v>
      </c>
      <c r="C47" s="102" t="s">
        <v>12</v>
      </c>
      <c r="D47" s="103">
        <v>24.13</v>
      </c>
      <c r="E47" s="102" t="s">
        <v>92</v>
      </c>
      <c r="F47" s="102">
        <v>2</v>
      </c>
      <c r="G47" s="102" t="str">
        <f t="shared" si="10"/>
        <v>C2</v>
      </c>
      <c r="H47" s="102">
        <f>VLOOKUP(F47,'4.) Faktoren'!$C$51:$D$54,2,0)</f>
        <v>96</v>
      </c>
      <c r="I47" s="104">
        <f t="shared" si="11"/>
        <v>2316.48</v>
      </c>
      <c r="J47" s="139">
        <f>VLOOKUP(G47,'5.) LST UR+AR'!$B$16:$D$51,3,0)</f>
        <v>0</v>
      </c>
      <c r="K47" s="105" t="e">
        <f t="shared" si="12"/>
        <v>#DIV/0!</v>
      </c>
      <c r="L47" s="106" t="e">
        <f t="shared" si="13"/>
        <v>#DIV/0!</v>
      </c>
      <c r="M47" s="138">
        <f>'3.a) SVS UR'!$F$75</f>
        <v>0</v>
      </c>
      <c r="N47" s="107" t="e">
        <f t="shared" si="14"/>
        <v>#DIV/0!</v>
      </c>
      <c r="O47" s="101"/>
    </row>
    <row r="48" spans="1:15" ht="17.100000000000001" customHeight="1">
      <c r="A48" s="102"/>
      <c r="B48" s="101" t="s">
        <v>548</v>
      </c>
      <c r="C48" s="102" t="s">
        <v>12</v>
      </c>
      <c r="D48" s="103">
        <v>25.38</v>
      </c>
      <c r="E48" s="102" t="s">
        <v>92</v>
      </c>
      <c r="F48" s="102">
        <v>2</v>
      </c>
      <c r="G48" s="102" t="str">
        <f t="shared" si="10"/>
        <v>C2</v>
      </c>
      <c r="H48" s="102">
        <f>VLOOKUP(F48,'4.) Faktoren'!$C$51:$D$54,2,0)</f>
        <v>96</v>
      </c>
      <c r="I48" s="104">
        <f t="shared" si="11"/>
        <v>2436.48</v>
      </c>
      <c r="J48" s="139">
        <f>VLOOKUP(G48,'5.) LST UR+AR'!$B$16:$D$51,3,0)</f>
        <v>0</v>
      </c>
      <c r="K48" s="105" t="e">
        <f t="shared" si="12"/>
        <v>#DIV/0!</v>
      </c>
      <c r="L48" s="106" t="e">
        <f t="shared" si="13"/>
        <v>#DIV/0!</v>
      </c>
      <c r="M48" s="138">
        <f>'3.a) SVS UR'!$F$75</f>
        <v>0</v>
      </c>
      <c r="N48" s="107" t="e">
        <f t="shared" si="14"/>
        <v>#DIV/0!</v>
      </c>
      <c r="O48" s="101"/>
    </row>
    <row r="49" spans="1:15" ht="17.100000000000001" customHeight="1">
      <c r="A49" s="102"/>
      <c r="B49" s="101" t="s">
        <v>548</v>
      </c>
      <c r="C49" s="102" t="s">
        <v>12</v>
      </c>
      <c r="D49" s="103">
        <v>23.38</v>
      </c>
      <c r="E49" s="102" t="s">
        <v>92</v>
      </c>
      <c r="F49" s="102">
        <v>2</v>
      </c>
      <c r="G49" s="102" t="str">
        <f t="shared" si="10"/>
        <v>C2</v>
      </c>
      <c r="H49" s="102">
        <f>VLOOKUP(F49,'4.) Faktoren'!$C$51:$D$54,2,0)</f>
        <v>96</v>
      </c>
      <c r="I49" s="104">
        <f t="shared" si="11"/>
        <v>2244.48</v>
      </c>
      <c r="J49" s="139">
        <f>VLOOKUP(G49,'5.) LST UR+AR'!$B$16:$D$51,3,0)</f>
        <v>0</v>
      </c>
      <c r="K49" s="105" t="e">
        <f t="shared" si="12"/>
        <v>#DIV/0!</v>
      </c>
      <c r="L49" s="106" t="e">
        <f t="shared" si="13"/>
        <v>#DIV/0!</v>
      </c>
      <c r="M49" s="138">
        <f>'3.a) SVS UR'!$F$75</f>
        <v>0</v>
      </c>
      <c r="N49" s="107" t="e">
        <f t="shared" si="14"/>
        <v>#DIV/0!</v>
      </c>
      <c r="O49" s="101"/>
    </row>
    <row r="50" spans="1:15" ht="17.100000000000001" customHeight="1">
      <c r="A50" s="102"/>
      <c r="B50" s="101" t="s">
        <v>777</v>
      </c>
      <c r="C50" s="102" t="s">
        <v>12</v>
      </c>
      <c r="D50" s="103">
        <v>27.05</v>
      </c>
      <c r="E50" s="102" t="s">
        <v>91</v>
      </c>
      <c r="F50" s="102">
        <v>5</v>
      </c>
      <c r="G50" s="102" t="str">
        <f t="shared" si="10"/>
        <v>A5</v>
      </c>
      <c r="H50" s="102">
        <f>VLOOKUP(F50,'4.) Faktoren'!$C$51:$D$54,2,0)</f>
        <v>232</v>
      </c>
      <c r="I50" s="104">
        <f t="shared" si="11"/>
        <v>6275.6</v>
      </c>
      <c r="J50" s="139">
        <f>VLOOKUP(G50,'5.) LST UR+AR'!$B$16:$D$51,3,0)</f>
        <v>0</v>
      </c>
      <c r="K50" s="105" t="e">
        <f t="shared" si="12"/>
        <v>#DIV/0!</v>
      </c>
      <c r="L50" s="106" t="e">
        <f t="shared" si="13"/>
        <v>#DIV/0!</v>
      </c>
      <c r="M50" s="138">
        <f>'3.a) SVS UR'!$F$75</f>
        <v>0</v>
      </c>
      <c r="N50" s="107" t="e">
        <f t="shared" si="14"/>
        <v>#DIV/0!</v>
      </c>
      <c r="O50" s="101"/>
    </row>
    <row r="51" spans="1:15" ht="17.100000000000001" customHeight="1">
      <c r="A51" s="102"/>
      <c r="B51" s="101" t="s">
        <v>669</v>
      </c>
      <c r="C51" s="102" t="s">
        <v>9</v>
      </c>
      <c r="D51" s="103">
        <v>3.24</v>
      </c>
      <c r="E51" s="102" t="s">
        <v>94</v>
      </c>
      <c r="F51" s="102">
        <v>5</v>
      </c>
      <c r="G51" s="102" t="str">
        <f t="shared" si="10"/>
        <v>F5</v>
      </c>
      <c r="H51" s="102">
        <f>VLOOKUP(F51,'4.) Faktoren'!$C$51:$D$54,2,0)</f>
        <v>232</v>
      </c>
      <c r="I51" s="104">
        <f t="shared" si="11"/>
        <v>751.68000000000006</v>
      </c>
      <c r="J51" s="139">
        <f>VLOOKUP(G51,'5.) LST UR+AR'!$B$16:$D$51,3,0)</f>
        <v>0</v>
      </c>
      <c r="K51" s="105" t="e">
        <f t="shared" si="12"/>
        <v>#DIV/0!</v>
      </c>
      <c r="L51" s="106" t="e">
        <f t="shared" si="13"/>
        <v>#DIV/0!</v>
      </c>
      <c r="M51" s="138">
        <f>'3.a) SVS UR'!$F$75</f>
        <v>0</v>
      </c>
      <c r="N51" s="107" t="e">
        <f t="shared" si="14"/>
        <v>#DIV/0!</v>
      </c>
      <c r="O51" s="101"/>
    </row>
    <row r="52" spans="1:15" ht="17.100000000000001" customHeight="1">
      <c r="A52" s="102"/>
      <c r="B52" s="101" t="s">
        <v>548</v>
      </c>
      <c r="C52" s="102" t="s">
        <v>12</v>
      </c>
      <c r="D52" s="103">
        <v>22.72</v>
      </c>
      <c r="E52" s="102" t="s">
        <v>92</v>
      </c>
      <c r="F52" s="102">
        <v>2</v>
      </c>
      <c r="G52" s="102" t="str">
        <f t="shared" si="10"/>
        <v>C2</v>
      </c>
      <c r="H52" s="102">
        <f>VLOOKUP(F52,'4.) Faktoren'!$C$51:$D$54,2,0)</f>
        <v>96</v>
      </c>
      <c r="I52" s="104">
        <f t="shared" si="11"/>
        <v>2181.12</v>
      </c>
      <c r="J52" s="139">
        <f>VLOOKUP(G52,'5.) LST UR+AR'!$B$16:$D$51,3,0)</f>
        <v>0</v>
      </c>
      <c r="K52" s="105" t="e">
        <f t="shared" si="12"/>
        <v>#DIV/0!</v>
      </c>
      <c r="L52" s="106" t="e">
        <f t="shared" si="13"/>
        <v>#DIV/0!</v>
      </c>
      <c r="M52" s="138">
        <f>'3.a) SVS UR'!$F$75</f>
        <v>0</v>
      </c>
      <c r="N52" s="107" t="e">
        <f t="shared" si="14"/>
        <v>#DIV/0!</v>
      </c>
      <c r="O52" s="101"/>
    </row>
    <row r="53" spans="1:15" ht="17.100000000000001" customHeight="1">
      <c r="A53" s="102"/>
      <c r="B53" s="101" t="s">
        <v>290</v>
      </c>
      <c r="C53" s="102" t="s">
        <v>12</v>
      </c>
      <c r="D53" s="103">
        <v>16.3</v>
      </c>
      <c r="E53" s="102" t="s">
        <v>12</v>
      </c>
      <c r="F53" s="102">
        <v>2</v>
      </c>
      <c r="G53" s="102" t="str">
        <f t="shared" si="10"/>
        <v>H2</v>
      </c>
      <c r="H53" s="102">
        <f>VLOOKUP(F53,'4.) Faktoren'!$C$51:$D$54,2,0)</f>
        <v>96</v>
      </c>
      <c r="I53" s="104">
        <f t="shared" si="11"/>
        <v>1564.8000000000002</v>
      </c>
      <c r="J53" s="139">
        <f>VLOOKUP(G53,'5.) LST UR+AR'!$B$16:$D$51,3,0)</f>
        <v>0</v>
      </c>
      <c r="K53" s="105" t="e">
        <f t="shared" si="12"/>
        <v>#DIV/0!</v>
      </c>
      <c r="L53" s="106" t="e">
        <f t="shared" si="13"/>
        <v>#DIV/0!</v>
      </c>
      <c r="M53" s="138">
        <f>'3.a) SVS UR'!$F$75</f>
        <v>0</v>
      </c>
      <c r="N53" s="107" t="e">
        <f t="shared" si="14"/>
        <v>#DIV/0!</v>
      </c>
      <c r="O53" s="101"/>
    </row>
    <row r="54" spans="1:15" ht="17.100000000000001" customHeight="1">
      <c r="A54" s="102"/>
      <c r="B54" s="101" t="s">
        <v>290</v>
      </c>
      <c r="C54" s="102" t="s">
        <v>12</v>
      </c>
      <c r="D54" s="103">
        <v>8.49</v>
      </c>
      <c r="E54" s="102" t="s">
        <v>12</v>
      </c>
      <c r="F54" s="102">
        <v>2</v>
      </c>
      <c r="G54" s="102" t="str">
        <f t="shared" si="10"/>
        <v>H2</v>
      </c>
      <c r="H54" s="102">
        <f>VLOOKUP(F54,'4.) Faktoren'!$C$51:$D$54,2,0)</f>
        <v>96</v>
      </c>
      <c r="I54" s="104">
        <f t="shared" si="11"/>
        <v>815.04</v>
      </c>
      <c r="J54" s="139">
        <f>VLOOKUP(G54,'5.) LST UR+AR'!$B$16:$D$51,3,0)</f>
        <v>0</v>
      </c>
      <c r="K54" s="105" t="e">
        <f t="shared" si="12"/>
        <v>#DIV/0!</v>
      </c>
      <c r="L54" s="106" t="e">
        <f t="shared" si="13"/>
        <v>#DIV/0!</v>
      </c>
      <c r="M54" s="138">
        <f>'3.a) SVS UR'!$F$75</f>
        <v>0</v>
      </c>
      <c r="N54" s="107" t="e">
        <f t="shared" si="14"/>
        <v>#DIV/0!</v>
      </c>
      <c r="O54" s="101"/>
    </row>
    <row r="55" spans="1:15" ht="17.100000000000001" customHeight="1">
      <c r="A55" s="102"/>
      <c r="B55" s="101" t="s">
        <v>355</v>
      </c>
      <c r="C55" s="102" t="s">
        <v>12</v>
      </c>
      <c r="D55" s="103">
        <v>19.8</v>
      </c>
      <c r="E55" s="102" t="s">
        <v>95</v>
      </c>
      <c r="F55" s="102">
        <v>2</v>
      </c>
      <c r="G55" s="102" t="str">
        <f t="shared" si="10"/>
        <v>G2</v>
      </c>
      <c r="H55" s="102">
        <f>VLOOKUP(F55,'4.) Faktoren'!$C$51:$D$54,2,0)</f>
        <v>96</v>
      </c>
      <c r="I55" s="104">
        <f t="shared" si="11"/>
        <v>1900.8000000000002</v>
      </c>
      <c r="J55" s="139">
        <f>VLOOKUP(G55,'5.) LST UR+AR'!$B$16:$D$51,3,0)</f>
        <v>0</v>
      </c>
      <c r="K55" s="105" t="e">
        <f t="shared" si="12"/>
        <v>#DIV/0!</v>
      </c>
      <c r="L55" s="106" t="e">
        <f t="shared" si="13"/>
        <v>#DIV/0!</v>
      </c>
      <c r="M55" s="138">
        <f>'3.a) SVS UR'!$F$75</f>
        <v>0</v>
      </c>
      <c r="N55" s="107" t="e">
        <f t="shared" si="14"/>
        <v>#DIV/0!</v>
      </c>
      <c r="O55" s="101"/>
    </row>
    <row r="56" spans="1:15" ht="17.100000000000001" customHeight="1">
      <c r="A56" s="116" t="s">
        <v>217</v>
      </c>
      <c r="B56" s="117"/>
      <c r="C56" s="118"/>
      <c r="D56" s="119">
        <f>SUM(D42:D55)</f>
        <v>264.62</v>
      </c>
      <c r="E56" s="118"/>
      <c r="F56" s="118"/>
      <c r="G56" s="118"/>
      <c r="H56" s="118"/>
      <c r="I56" s="118"/>
      <c r="J56" s="118"/>
      <c r="K56" s="118"/>
      <c r="L56" s="118"/>
      <c r="M56" s="118"/>
      <c r="N56" s="118"/>
      <c r="O56" s="120"/>
    </row>
    <row r="57" spans="1:15" ht="9.75" customHeight="1">
      <c r="A57" s="121"/>
      <c r="B57" s="121"/>
      <c r="C57" s="121"/>
      <c r="D57" s="121"/>
      <c r="E57" s="121"/>
      <c r="F57" s="121"/>
      <c r="G57" s="121"/>
      <c r="H57" s="121"/>
      <c r="I57" s="121"/>
      <c r="J57" s="121"/>
      <c r="K57" s="121"/>
      <c r="L57" s="121"/>
      <c r="M57" s="121"/>
      <c r="N57" s="121"/>
      <c r="O57" s="121"/>
    </row>
    <row r="58" spans="1:15" ht="17.100000000000001" customHeight="1">
      <c r="A58" s="108" t="s">
        <v>212</v>
      </c>
      <c r="B58" s="109"/>
      <c r="C58" s="109"/>
      <c r="D58" s="111">
        <f>SUM(D12:D57)/2</f>
        <v>767.11000000000013</v>
      </c>
      <c r="E58" s="109"/>
      <c r="F58" s="109"/>
      <c r="G58" s="109"/>
      <c r="H58" s="109"/>
      <c r="I58" s="111">
        <f>SUM(I12:I57)</f>
        <v>83653.599999999977</v>
      </c>
      <c r="J58" s="153"/>
      <c r="K58" s="111" t="e">
        <f>SUM(K12:K57)</f>
        <v>#DIV/0!</v>
      </c>
      <c r="L58" s="111" t="e">
        <f>SUM(L12:L57)</f>
        <v>#DIV/0!</v>
      </c>
      <c r="M58" s="153"/>
      <c r="N58" s="112" t="e">
        <f>SUM(N12:N57)</f>
        <v>#DIV/0!</v>
      </c>
      <c r="O58" s="110"/>
    </row>
  </sheetData>
  <sheetProtection algorithmName="SHA-512" hashValue="+djh7zGPBI4G47DlhgfR5a145XXFDco+JAyNvjN6G0xen31b3Hb7KwHF/CZe1Hskbs36BhX5kEGWGj/VKhdu7w==" saltValue="dJI05dZX+41C1VGBbxMRFg==" spinCount="100000" sheet="1" selectLockedCells="1" autoFilter="0"/>
  <autoFilter ref="A11:O56" xr:uid="{FA0D6933-9D06-4DB2-9C62-DE83EC2C1C8D}"/>
  <mergeCells count="10">
    <mergeCell ref="D4:E4"/>
    <mergeCell ref="F4:I4"/>
    <mergeCell ref="K4:N4"/>
    <mergeCell ref="D1:E1"/>
    <mergeCell ref="K1:N1"/>
    <mergeCell ref="D2:E2"/>
    <mergeCell ref="K2:N2"/>
    <mergeCell ref="D3:E3"/>
    <mergeCell ref="F3:I3"/>
    <mergeCell ref="K3:N3"/>
  </mergeCells>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BA9852-66A1-494E-8701-67AD87021E90}">
  <sheetPr>
    <tabColor theme="8" tint="0.59999389629810485"/>
  </sheetPr>
  <dimension ref="A1:O16"/>
  <sheetViews>
    <sheetView showGridLines="0" zoomScaleNormal="100" workbookViewId="0">
      <selection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206"/>
      <c r="C1" s="196"/>
      <c r="D1" s="342" t="s">
        <v>98</v>
      </c>
      <c r="E1" s="342"/>
      <c r="F1" s="216" t="s">
        <v>663</v>
      </c>
      <c r="G1" s="198"/>
      <c r="H1" s="198"/>
      <c r="I1" s="198"/>
      <c r="J1" s="83"/>
      <c r="K1" s="340"/>
      <c r="L1" s="340"/>
      <c r="M1" s="340"/>
      <c r="N1" s="340"/>
      <c r="O1" s="84"/>
    </row>
    <row r="2" spans="1:15" ht="11.25" customHeight="1">
      <c r="A2" s="85" t="s">
        <v>869</v>
      </c>
      <c r="B2" s="204"/>
      <c r="C2" s="197"/>
      <c r="D2" s="343" t="s">
        <v>207</v>
      </c>
      <c r="E2" s="343"/>
      <c r="F2" s="205" t="s">
        <v>788</v>
      </c>
      <c r="G2" s="199"/>
      <c r="H2" s="199"/>
      <c r="I2" s="199"/>
      <c r="J2" s="79"/>
      <c r="K2" s="339"/>
      <c r="L2" s="339"/>
      <c r="M2" s="339"/>
      <c r="N2" s="339"/>
      <c r="O2" s="186"/>
    </row>
    <row r="3" spans="1:15" ht="11.25" customHeight="1">
      <c r="A3" s="85"/>
      <c r="B3" s="204"/>
      <c r="C3" s="167"/>
      <c r="D3" s="343" t="s">
        <v>96</v>
      </c>
      <c r="E3" s="343"/>
      <c r="F3" s="347" t="s">
        <v>779</v>
      </c>
      <c r="G3" s="347"/>
      <c r="H3" s="347"/>
      <c r="I3" s="347"/>
      <c r="J3" s="79"/>
      <c r="K3" s="339" t="s">
        <v>249</v>
      </c>
      <c r="L3" s="339"/>
      <c r="M3" s="339"/>
      <c r="N3" s="339"/>
      <c r="O3" s="140" t="e">
        <f>N16</f>
        <v>#DIV/0!</v>
      </c>
    </row>
    <row r="4" spans="1:15" ht="11.25" customHeight="1">
      <c r="A4" s="189"/>
      <c r="B4" s="203"/>
      <c r="C4" s="195"/>
      <c r="D4" s="344" t="s">
        <v>25</v>
      </c>
      <c r="E4" s="344"/>
      <c r="F4" s="346">
        <f>'2.a) GPB'!C3</f>
        <v>0</v>
      </c>
      <c r="G4" s="346"/>
      <c r="H4" s="346"/>
      <c r="I4" s="346"/>
      <c r="J4" s="90"/>
      <c r="K4" s="341" t="s">
        <v>248</v>
      </c>
      <c r="L4" s="341"/>
      <c r="M4" s="341"/>
      <c r="N4" s="341"/>
      <c r="O4" s="141" t="e">
        <f>L16</f>
        <v>#DIV/0!</v>
      </c>
    </row>
    <row r="5" spans="1:15" ht="5.85" customHeight="1"/>
    <row r="6" spans="1:15" ht="11.25" customHeight="1">
      <c r="A6" s="91" t="s">
        <v>115</v>
      </c>
      <c r="B6" s="82"/>
      <c r="C6" s="202" t="s">
        <v>880</v>
      </c>
      <c r="D6" s="202"/>
      <c r="E6" s="168"/>
      <c r="F6" s="168"/>
      <c r="G6" s="168"/>
      <c r="H6" s="168"/>
      <c r="I6" s="168"/>
      <c r="J6" s="168"/>
      <c r="K6" s="168"/>
      <c r="L6" s="168"/>
      <c r="M6" s="168"/>
      <c r="N6" s="168"/>
      <c r="O6" s="191"/>
    </row>
    <row r="7" spans="1:15" ht="11.25" customHeight="1">
      <c r="A7" s="86"/>
      <c r="B7" s="78"/>
      <c r="C7" s="201" t="s">
        <v>785</v>
      </c>
      <c r="D7" s="201"/>
      <c r="E7" s="169"/>
      <c r="F7" s="169"/>
      <c r="G7" s="169"/>
      <c r="H7" s="169"/>
      <c r="I7" s="169"/>
      <c r="J7" s="169"/>
      <c r="K7" s="169"/>
      <c r="L7" s="169"/>
      <c r="M7" s="169"/>
      <c r="N7" s="169"/>
      <c r="O7" s="192"/>
    </row>
    <row r="8" spans="1:15" ht="11.25" customHeight="1">
      <c r="A8" s="87"/>
      <c r="B8" s="78"/>
      <c r="C8" s="78"/>
      <c r="D8" s="201"/>
      <c r="E8" s="169"/>
      <c r="F8" s="169"/>
      <c r="G8" s="169"/>
      <c r="H8" s="169"/>
      <c r="I8" s="169"/>
      <c r="J8" s="169"/>
      <c r="K8" s="169"/>
      <c r="L8" s="169"/>
      <c r="M8" s="169"/>
      <c r="N8" s="169"/>
      <c r="O8" s="192"/>
    </row>
    <row r="9" spans="1:15" ht="11.25" customHeight="1">
      <c r="A9" s="88"/>
      <c r="B9" s="89"/>
      <c r="C9" s="89"/>
      <c r="D9" s="170"/>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247</v>
      </c>
      <c r="M11" s="122" t="s">
        <v>246</v>
      </c>
      <c r="N11" s="122" t="s">
        <v>245</v>
      </c>
      <c r="O11" s="122" t="s">
        <v>109</v>
      </c>
    </row>
    <row r="12" spans="1:15" ht="17.100000000000001" customHeight="1">
      <c r="A12" s="113" t="s">
        <v>110</v>
      </c>
      <c r="B12" s="114"/>
      <c r="C12" s="114"/>
      <c r="D12" s="114"/>
      <c r="E12" s="114"/>
      <c r="F12" s="114"/>
      <c r="G12" s="114"/>
      <c r="H12" s="114"/>
      <c r="I12" s="114"/>
      <c r="J12" s="114"/>
      <c r="K12" s="114"/>
      <c r="L12" s="114"/>
      <c r="M12" s="114"/>
      <c r="N12" s="114"/>
      <c r="O12" s="115"/>
    </row>
    <row r="13" spans="1:15" ht="17.100000000000001" customHeight="1">
      <c r="A13" s="102" t="s">
        <v>368</v>
      </c>
      <c r="B13" s="101" t="s">
        <v>369</v>
      </c>
      <c r="C13" s="102" t="s">
        <v>367</v>
      </c>
      <c r="D13" s="103">
        <v>211.3</v>
      </c>
      <c r="E13" s="102" t="s">
        <v>185</v>
      </c>
      <c r="F13" s="102" t="s">
        <v>244</v>
      </c>
      <c r="G13" s="102" t="str">
        <f>IF(F13="k. R.",E13,IF(F13="AR",E13&amp;"-"&amp;F13,E13&amp;F13))</f>
        <v>P-AR</v>
      </c>
      <c r="H13" s="102">
        <v>30</v>
      </c>
      <c r="I13" s="104">
        <f>D13*H13</f>
        <v>6339</v>
      </c>
      <c r="J13" s="139">
        <f>VLOOKUP(G13,'5.) LST UR+AR'!$B$16:$D$51,3,0)</f>
        <v>0</v>
      </c>
      <c r="K13" s="105" t="e">
        <f>I13/J13</f>
        <v>#DIV/0!</v>
      </c>
      <c r="L13" s="106" t="e">
        <f>K13/H13</f>
        <v>#DIV/0!</v>
      </c>
      <c r="M13" s="228">
        <f>'3.b) SVS AR'!$F$74</f>
        <v>0</v>
      </c>
      <c r="N13" s="107" t="e">
        <f>K13/H13*M13</f>
        <v>#DIV/0!</v>
      </c>
      <c r="O13" s="101"/>
    </row>
    <row r="14" spans="1:15" ht="17.100000000000001" customHeight="1">
      <c r="A14" s="116" t="s">
        <v>124</v>
      </c>
      <c r="B14" s="117"/>
      <c r="C14" s="118"/>
      <c r="D14" s="119">
        <f>SUM(D13:D13)</f>
        <v>211.3</v>
      </c>
      <c r="E14" s="118"/>
      <c r="F14" s="118"/>
      <c r="G14" s="118"/>
      <c r="H14" s="118"/>
      <c r="I14" s="118"/>
      <c r="J14" s="118"/>
      <c r="K14" s="118"/>
      <c r="L14" s="118"/>
      <c r="M14" s="118"/>
      <c r="N14" s="118"/>
      <c r="O14" s="120"/>
    </row>
    <row r="15" spans="1:15" ht="9.75" customHeight="1">
      <c r="A15" s="121"/>
      <c r="B15" s="121"/>
      <c r="C15" s="121"/>
      <c r="D15" s="121"/>
      <c r="E15" s="121"/>
      <c r="F15" s="121"/>
      <c r="G15" s="121"/>
      <c r="H15" s="121"/>
      <c r="I15" s="121"/>
      <c r="J15" s="121"/>
      <c r="K15" s="121"/>
      <c r="L15" s="121"/>
      <c r="M15" s="121"/>
      <c r="N15" s="121"/>
      <c r="O15" s="121"/>
    </row>
    <row r="16" spans="1:15" ht="17.100000000000001" customHeight="1">
      <c r="A16" s="217" t="s">
        <v>780</v>
      </c>
      <c r="B16" s="109"/>
      <c r="C16" s="109"/>
      <c r="D16" s="111">
        <f>SUM(D12:D15)/2</f>
        <v>211.3</v>
      </c>
      <c r="E16" s="109"/>
      <c r="F16" s="109"/>
      <c r="G16" s="109"/>
      <c r="H16" s="109"/>
      <c r="I16" s="111">
        <f>SUM(I12:I15)</f>
        <v>6339</v>
      </c>
      <c r="J16" s="153"/>
      <c r="K16" s="111" t="e">
        <f>SUM(K12:K15)</f>
        <v>#DIV/0!</v>
      </c>
      <c r="L16" s="111" t="e">
        <f>SUM(L12:L15)</f>
        <v>#DIV/0!</v>
      </c>
      <c r="M16" s="153"/>
      <c r="N16" s="112" t="e">
        <f>SUM(N12:N15)</f>
        <v>#DIV/0!</v>
      </c>
      <c r="O16" s="110"/>
    </row>
  </sheetData>
  <sheetProtection algorithmName="SHA-512" hashValue="EVjzheVKJxFWs/9HwhoTB/iufXBZmlKRsbFVUVhjcQeE9IeRZc0Zp0MXDS7sajtiVKsoC6En+o36apon+SmLnw==" saltValue="xIMxjrNKZISQeGim8NXD0Q==" spinCount="100000" sheet="1" selectLockedCells="1" autoFilter="0"/>
  <autoFilter ref="A11:O14" xr:uid="{822078C4-48C7-406A-8A09-2E6EB9547DBE}"/>
  <mergeCells count="10">
    <mergeCell ref="D4:E4"/>
    <mergeCell ref="F4:I4"/>
    <mergeCell ref="K4:N4"/>
    <mergeCell ref="D1:E1"/>
    <mergeCell ref="K1:N1"/>
    <mergeCell ref="D2:E2"/>
    <mergeCell ref="K2:N2"/>
    <mergeCell ref="D3:E3"/>
    <mergeCell ref="F3:I3"/>
    <mergeCell ref="K3:N3"/>
  </mergeCells>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16522-8977-4CE0-A706-FDF3FEA7056E}">
  <sheetPr>
    <tabColor theme="8" tint="0.59999389629810485"/>
  </sheetPr>
  <dimension ref="A1:O17"/>
  <sheetViews>
    <sheetView showGridLines="0" zoomScaleNormal="100" workbookViewId="0">
      <pane ySplit="11" topLeftCell="A12" activePane="bottomLeft" state="frozen"/>
      <selection activeCell="J31" sqref="J31"/>
      <selection pane="bottomLeft" activeCell="J13" sqref="J13"/>
    </sheetView>
  </sheetViews>
  <sheetFormatPr baseColWidth="10" defaultColWidth="11.42578125" defaultRowHeight="17.100000000000001" customHeight="1"/>
  <cols>
    <col min="1" max="1" width="7.85546875" style="36" bestFit="1" customWidth="1"/>
    <col min="2" max="2" width="25.42578125" style="36" customWidth="1"/>
    <col min="3" max="3" width="6.28515625" style="36" customWidth="1"/>
    <col min="4" max="4" width="7.7109375" style="36" customWidth="1"/>
    <col min="5" max="6" width="6.140625" style="36" customWidth="1"/>
    <col min="7" max="7" width="7" style="36" customWidth="1"/>
    <col min="8" max="8" width="7" style="36" bestFit="1" customWidth="1"/>
    <col min="9" max="9" width="9.7109375" style="36" customWidth="1"/>
    <col min="10" max="10" width="8" style="36" bestFit="1" customWidth="1"/>
    <col min="11" max="11" width="8.42578125" style="36" customWidth="1"/>
    <col min="12" max="12" width="7.85546875" style="36" bestFit="1" customWidth="1"/>
    <col min="13" max="13" width="6.7109375" style="36" bestFit="1" customWidth="1"/>
    <col min="14" max="14" width="11" style="36" customWidth="1"/>
    <col min="15" max="15" width="19.28515625" style="36" customWidth="1"/>
    <col min="16" max="16384" width="11.42578125" style="36"/>
  </cols>
  <sheetData>
    <row r="1" spans="1:15" ht="11.25" customHeight="1">
      <c r="A1" s="80" t="s">
        <v>885</v>
      </c>
      <c r="B1" s="206"/>
      <c r="C1" s="196"/>
      <c r="D1" s="342" t="s">
        <v>98</v>
      </c>
      <c r="E1" s="342"/>
      <c r="F1" s="216" t="s">
        <v>794</v>
      </c>
      <c r="G1" s="198"/>
      <c r="H1" s="198"/>
      <c r="I1" s="198"/>
      <c r="J1" s="83"/>
      <c r="K1" s="340"/>
      <c r="L1" s="340"/>
      <c r="M1" s="340"/>
      <c r="N1" s="340"/>
      <c r="O1" s="84"/>
    </row>
    <row r="2" spans="1:15" ht="11.25" customHeight="1">
      <c r="A2" s="85" t="s">
        <v>869</v>
      </c>
      <c r="B2" s="204"/>
      <c r="C2" s="197"/>
      <c r="D2" s="343" t="s">
        <v>207</v>
      </c>
      <c r="E2" s="343"/>
      <c r="F2" s="205" t="s">
        <v>795</v>
      </c>
      <c r="G2" s="199"/>
      <c r="H2" s="199"/>
      <c r="I2" s="199"/>
      <c r="J2" s="79"/>
      <c r="K2" s="339"/>
      <c r="L2" s="339"/>
      <c r="M2" s="339"/>
      <c r="N2" s="339"/>
      <c r="O2" s="186"/>
    </row>
    <row r="3" spans="1:15" ht="11.25" customHeight="1">
      <c r="A3" s="85"/>
      <c r="B3" s="204"/>
      <c r="C3" s="167"/>
      <c r="D3" s="343" t="s">
        <v>96</v>
      </c>
      <c r="E3" s="343"/>
      <c r="F3" s="347" t="s">
        <v>784</v>
      </c>
      <c r="G3" s="347"/>
      <c r="H3" s="347"/>
      <c r="I3" s="347"/>
      <c r="J3" s="79"/>
      <c r="K3" s="339" t="s">
        <v>249</v>
      </c>
      <c r="L3" s="339"/>
      <c r="M3" s="339"/>
      <c r="N3" s="339"/>
      <c r="O3" s="140" t="e">
        <f>N17</f>
        <v>#DIV/0!</v>
      </c>
    </row>
    <row r="4" spans="1:15" ht="11.25" customHeight="1">
      <c r="A4" s="189"/>
      <c r="B4" s="203"/>
      <c r="C4" s="195"/>
      <c r="D4" s="344" t="s">
        <v>25</v>
      </c>
      <c r="E4" s="344"/>
      <c r="F4" s="346">
        <f>'2.a) GPB'!C3</f>
        <v>0</v>
      </c>
      <c r="G4" s="346"/>
      <c r="H4" s="346"/>
      <c r="I4" s="346"/>
      <c r="J4" s="90"/>
      <c r="K4" s="341" t="s">
        <v>248</v>
      </c>
      <c r="L4" s="341"/>
      <c r="M4" s="341"/>
      <c r="N4" s="341"/>
      <c r="O4" s="141" t="e">
        <f>L17</f>
        <v>#DIV/0!</v>
      </c>
    </row>
    <row r="5" spans="1:15" ht="5.85" customHeight="1"/>
    <row r="6" spans="1:15" ht="11.25" customHeight="1">
      <c r="A6" s="91" t="s">
        <v>115</v>
      </c>
      <c r="B6" s="82"/>
      <c r="C6" s="202" t="s">
        <v>880</v>
      </c>
      <c r="D6" s="202"/>
      <c r="E6" s="168"/>
      <c r="F6" s="168"/>
      <c r="G6" s="168"/>
      <c r="H6" s="168"/>
      <c r="I6" s="168"/>
      <c r="J6" s="168"/>
      <c r="K6" s="168"/>
      <c r="L6" s="168"/>
      <c r="M6" s="168"/>
      <c r="N6" s="168"/>
      <c r="O6" s="191"/>
    </row>
    <row r="7" spans="1:15" ht="11.25" customHeight="1">
      <c r="A7" s="86"/>
      <c r="B7" s="78"/>
      <c r="C7" s="201" t="s">
        <v>783</v>
      </c>
      <c r="D7" s="201"/>
      <c r="E7" s="169"/>
      <c r="F7" s="169"/>
      <c r="G7" s="169"/>
      <c r="H7" s="169"/>
      <c r="I7" s="169"/>
      <c r="J7" s="169"/>
      <c r="K7" s="169"/>
      <c r="L7" s="169"/>
      <c r="M7" s="169"/>
      <c r="N7" s="169"/>
      <c r="O7" s="192"/>
    </row>
    <row r="8" spans="1:15" ht="11.25" customHeight="1">
      <c r="A8" s="87"/>
      <c r="B8" s="78"/>
      <c r="C8" s="78"/>
      <c r="D8" s="201"/>
      <c r="E8" s="169"/>
      <c r="F8" s="169"/>
      <c r="G8" s="169"/>
      <c r="H8" s="169"/>
      <c r="I8" s="169"/>
      <c r="J8" s="169"/>
      <c r="K8" s="169"/>
      <c r="L8" s="169"/>
      <c r="M8" s="169"/>
      <c r="N8" s="169"/>
      <c r="O8" s="192"/>
    </row>
    <row r="9" spans="1:15" ht="11.25" customHeight="1">
      <c r="A9" s="88"/>
      <c r="B9" s="89"/>
      <c r="C9" s="89"/>
      <c r="D9" s="170"/>
      <c r="E9" s="170"/>
      <c r="F9" s="170"/>
      <c r="G9" s="170"/>
      <c r="H9" s="170"/>
      <c r="I9" s="170"/>
      <c r="J9" s="170"/>
      <c r="K9" s="170"/>
      <c r="L9" s="170"/>
      <c r="M9" s="170"/>
      <c r="N9" s="170"/>
      <c r="O9" s="193"/>
    </row>
    <row r="10" spans="1:15" ht="5.85" customHeight="1"/>
    <row r="11" spans="1:15" ht="35.1" customHeight="1">
      <c r="A11" s="159" t="s">
        <v>99</v>
      </c>
      <c r="B11" s="122" t="s">
        <v>139</v>
      </c>
      <c r="C11" s="122" t="s">
        <v>100</v>
      </c>
      <c r="D11" s="122" t="s">
        <v>101</v>
      </c>
      <c r="E11" s="122" t="s">
        <v>102</v>
      </c>
      <c r="F11" s="122" t="s">
        <v>81</v>
      </c>
      <c r="G11" s="122" t="s">
        <v>240</v>
      </c>
      <c r="H11" s="122" t="s">
        <v>103</v>
      </c>
      <c r="I11" s="122" t="s">
        <v>104</v>
      </c>
      <c r="J11" s="122" t="s">
        <v>105</v>
      </c>
      <c r="K11" s="122" t="s">
        <v>106</v>
      </c>
      <c r="L11" s="122" t="s">
        <v>247</v>
      </c>
      <c r="M11" s="122" t="s">
        <v>246</v>
      </c>
      <c r="N11" s="122" t="s">
        <v>245</v>
      </c>
      <c r="O11" s="122" t="s">
        <v>109</v>
      </c>
    </row>
    <row r="12" spans="1:15" ht="17.100000000000001" customHeight="1">
      <c r="A12" s="113" t="s">
        <v>110</v>
      </c>
      <c r="B12" s="114"/>
      <c r="C12" s="114"/>
      <c r="D12" s="114"/>
      <c r="E12" s="114"/>
      <c r="F12" s="114"/>
      <c r="G12" s="114"/>
      <c r="H12" s="114"/>
      <c r="I12" s="114"/>
      <c r="J12" s="114"/>
      <c r="K12" s="114"/>
      <c r="L12" s="114"/>
      <c r="M12" s="114"/>
      <c r="N12" s="114"/>
      <c r="O12" s="115"/>
    </row>
    <row r="13" spans="1:15" ht="17.100000000000001" customHeight="1">
      <c r="A13" s="102">
        <v>1</v>
      </c>
      <c r="B13" s="101" t="s">
        <v>782</v>
      </c>
      <c r="C13" s="102" t="s">
        <v>147</v>
      </c>
      <c r="D13" s="103">
        <v>64</v>
      </c>
      <c r="E13" s="102" t="s">
        <v>182</v>
      </c>
      <c r="F13" s="102" t="s">
        <v>244</v>
      </c>
      <c r="G13" s="102" t="str">
        <f>IF(F13="k. R.",E13,IF(F13="AR",E13&amp;"-"&amp;F13,E13&amp;F13))</f>
        <v>K-AR</v>
      </c>
      <c r="H13" s="102">
        <v>30</v>
      </c>
      <c r="I13" s="104">
        <f>D13*H13</f>
        <v>1920</v>
      </c>
      <c r="J13" s="139">
        <f>VLOOKUP(G13,'5.) LST UR+AR'!$B$16:$D$51,3,0)</f>
        <v>0</v>
      </c>
      <c r="K13" s="105" t="e">
        <f>I13/J13</f>
        <v>#DIV/0!</v>
      </c>
      <c r="L13" s="106" t="e">
        <f>K13/H13</f>
        <v>#DIV/0!</v>
      </c>
      <c r="M13" s="228">
        <f>'3.b) SVS AR'!$F$74</f>
        <v>0</v>
      </c>
      <c r="N13" s="107" t="e">
        <f>K13/H13*M13</f>
        <v>#DIV/0!</v>
      </c>
      <c r="O13" s="101"/>
    </row>
    <row r="14" spans="1:15" ht="17.100000000000001" customHeight="1">
      <c r="A14" s="102">
        <v>2</v>
      </c>
      <c r="B14" s="101" t="s">
        <v>669</v>
      </c>
      <c r="C14" s="102" t="s">
        <v>9</v>
      </c>
      <c r="D14" s="103">
        <v>2.7</v>
      </c>
      <c r="E14" s="102" t="s">
        <v>94</v>
      </c>
      <c r="F14" s="102" t="s">
        <v>244</v>
      </c>
      <c r="G14" s="102" t="str">
        <f>IF(F14="k. R.",E14,IF(F14="AR",E14&amp;"-"&amp;F14,E14&amp;F14))</f>
        <v>F-AR</v>
      </c>
      <c r="H14" s="102">
        <v>30</v>
      </c>
      <c r="I14" s="104">
        <f>D14*H14</f>
        <v>81</v>
      </c>
      <c r="J14" s="139">
        <f>VLOOKUP(G14,'5.) LST UR+AR'!$B$16:$D$51,3,0)</f>
        <v>0</v>
      </c>
      <c r="K14" s="105" t="e">
        <f>I14/J14</f>
        <v>#DIV/0!</v>
      </c>
      <c r="L14" s="106" t="e">
        <f>K14/H14</f>
        <v>#DIV/0!</v>
      </c>
      <c r="M14" s="228">
        <f>'3.b) SVS AR'!$F$74</f>
        <v>0</v>
      </c>
      <c r="N14" s="107" t="e">
        <f>K14/H14*M14</f>
        <v>#DIV/0!</v>
      </c>
      <c r="O14" s="101"/>
    </row>
    <row r="15" spans="1:15" ht="17.100000000000001" customHeight="1">
      <c r="A15" s="116" t="s">
        <v>124</v>
      </c>
      <c r="B15" s="117"/>
      <c r="C15" s="118"/>
      <c r="D15" s="119">
        <f>SUM(D13:D14)</f>
        <v>66.7</v>
      </c>
      <c r="E15" s="118"/>
      <c r="F15" s="118"/>
      <c r="G15" s="118"/>
      <c r="H15" s="118"/>
      <c r="I15" s="118"/>
      <c r="J15" s="118"/>
      <c r="K15" s="118"/>
      <c r="L15" s="118"/>
      <c r="M15" s="118"/>
      <c r="N15" s="118"/>
      <c r="O15" s="120"/>
    </row>
    <row r="16" spans="1:15" ht="9.75" customHeight="1">
      <c r="A16" s="121"/>
      <c r="B16" s="121"/>
      <c r="C16" s="121"/>
      <c r="D16" s="121"/>
      <c r="E16" s="121"/>
      <c r="F16" s="121"/>
      <c r="G16" s="121"/>
      <c r="H16" s="121"/>
      <c r="I16" s="121"/>
      <c r="J16" s="121"/>
      <c r="K16" s="121"/>
      <c r="L16" s="121"/>
      <c r="M16" s="121"/>
      <c r="N16" s="121"/>
      <c r="O16" s="121"/>
    </row>
    <row r="17" spans="1:15" ht="17.100000000000001" customHeight="1">
      <c r="A17" s="217" t="s">
        <v>781</v>
      </c>
      <c r="B17" s="109"/>
      <c r="C17" s="109"/>
      <c r="D17" s="111">
        <f>SUM(D12:D16)/2</f>
        <v>66.7</v>
      </c>
      <c r="E17" s="109"/>
      <c r="F17" s="109"/>
      <c r="G17" s="109"/>
      <c r="H17" s="109"/>
      <c r="I17" s="111">
        <f>SUM(I12:I16)</f>
        <v>2001</v>
      </c>
      <c r="J17" s="153"/>
      <c r="K17" s="111" t="e">
        <f>SUM(K12:K16)</f>
        <v>#DIV/0!</v>
      </c>
      <c r="L17" s="111" t="e">
        <f>SUM(L12:L16)</f>
        <v>#DIV/0!</v>
      </c>
      <c r="M17" s="153"/>
      <c r="N17" s="112" t="e">
        <f>SUM(N12:N16)</f>
        <v>#DIV/0!</v>
      </c>
      <c r="O17" s="110"/>
    </row>
  </sheetData>
  <sheetProtection algorithmName="SHA-512" hashValue="3+c/TCSDVjbuVjV0M/yYD5vhq24so9ARynfpavS9Vwq0yDMcxt/VP1UwT67u0QyuRyuXCEUiB0lrY8CHL0OEYg==" saltValue="q8910k3yX6Z2h3IxV/WndA==" spinCount="100000" sheet="1" selectLockedCells="1" autoFilter="0"/>
  <autoFilter ref="A11:O15" xr:uid="{822078C4-48C7-406A-8A09-2E6EB9547DBE}"/>
  <mergeCells count="10">
    <mergeCell ref="D4:E4"/>
    <mergeCell ref="F4:I4"/>
    <mergeCell ref="K4:N4"/>
    <mergeCell ref="D1:E1"/>
    <mergeCell ref="K1:N1"/>
    <mergeCell ref="D2:E2"/>
    <mergeCell ref="K2:N2"/>
    <mergeCell ref="D3:E3"/>
    <mergeCell ref="F3:I3"/>
    <mergeCell ref="K3:N3"/>
  </mergeCells>
  <pageMargins left="0.11811023622047245" right="0.11811023622047245" top="0.19685039370078741" bottom="0.62992125984251968" header="0" footer="0.11811023622047245"/>
  <pageSetup paperSize="9" orientation="landscape" r:id="rId1"/>
  <headerFooter scaleWithDoc="0">
    <oddFooter>&amp;L&amp;"Arial,Fett"&amp;7Ausschreibung Gebäudereinigung - Pfalztheater
&amp;"Arial,Standard"&amp;F // &amp;A
2026 | Die Weitergabe an Dritte ohne schriftliche Genehmigung des Auftraggebers ist ausdrücklich untersagt.&amp;R&amp;"Arial,Standard"&amp;7Seite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7</vt:i4>
      </vt:variant>
    </vt:vector>
  </HeadingPairs>
  <TitlesOfParts>
    <vt:vector size="22" baseType="lpstr">
      <vt:lpstr>1.) Erläuterungen</vt:lpstr>
      <vt:lpstr>2.a) GPB</vt:lpstr>
      <vt:lpstr>2.b) PB</vt:lpstr>
      <vt:lpstr>3.a) SVS UR</vt:lpstr>
      <vt:lpstr>3.b) SVS AR</vt:lpstr>
      <vt:lpstr>3.c) SVS OL</vt:lpstr>
      <vt:lpstr>4.) Faktoren</vt:lpstr>
      <vt:lpstr>5.) LST UR+AR</vt:lpstr>
      <vt:lpstr>6.) UR-01</vt:lpstr>
      <vt:lpstr>6.) UR-02</vt:lpstr>
      <vt:lpstr>6.) UR-03</vt:lpstr>
      <vt:lpstr>6.) UR-04</vt:lpstr>
      <vt:lpstr>6.) UR-05</vt:lpstr>
      <vt:lpstr>6.) AR-01</vt:lpstr>
      <vt:lpstr>6.) AR-02</vt:lpstr>
      <vt:lpstr>'6.) AR-01'!Drucktitel</vt:lpstr>
      <vt:lpstr>'6.) AR-02'!Drucktitel</vt:lpstr>
      <vt:lpstr>'6.) UR-01'!Drucktitel</vt:lpstr>
      <vt:lpstr>'6.) UR-02'!Drucktitel</vt:lpstr>
      <vt:lpstr>'6.) UR-03'!Drucktitel</vt:lpstr>
      <vt:lpstr>'6.) UR-04'!Drucktitel</vt:lpstr>
      <vt:lpstr>'6.) UR-05'!Drucktitel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Roland-H. Kirchknopf - cleansolution GmbH</dc:creator>
  <cp:lastModifiedBy>Andreas Wagner  - cleansolution GmbH</cp:lastModifiedBy>
  <cp:lastPrinted>2026-10-15T19:14:19Z</cp:lastPrinted>
  <dcterms:created xsi:type="dcterms:W3CDTF">2019-02-25T09:26:42Z</dcterms:created>
  <dcterms:modified xsi:type="dcterms:W3CDTF">2026-10-20T06:42:03Z</dcterms:modified>
</cp:coreProperties>
</file>